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-O3020100\!Data-Namur\Repertoire personnel\Delfosse\calculs des MBS\PBS centrees 2016\"/>
    </mc:Choice>
  </mc:AlternateContent>
  <xr:revisionPtr revIDLastSave="0" documentId="8_{176D0AFE-EDF6-4DC9-B3D8-784BDF77D34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BS" sheetId="1" r:id="rId1"/>
    <sheet name="Feuil2" sheetId="3" r:id="rId2"/>
    <sheet name="Feuil1" sheetId="2" r:id="rId3"/>
  </sheets>
  <externalReferences>
    <externalReference r:id="rId4"/>
    <externalReference r:id="rId5"/>
    <externalReference r:id="rId6"/>
  </externalReferences>
  <definedNames>
    <definedName name="_xlnm._FilterDatabase" localSheetId="0" hidden="1">PBS!#REF!</definedName>
    <definedName name="_xlnm.Print_Titles" localSheetId="0">PBS!$1:$3</definedName>
    <definedName name="PBS">PBS!$B$4:$G$205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1" i="1" l="1"/>
  <c r="F197" i="1"/>
  <c r="F202" i="1"/>
  <c r="F199" i="1"/>
  <c r="F205" i="1"/>
  <c r="F204" i="1"/>
  <c r="M15" i="3"/>
  <c r="M16" i="3"/>
  <c r="I16" i="3"/>
  <c r="F16" i="3"/>
  <c r="L15" i="3"/>
  <c r="J15" i="3"/>
  <c r="I15" i="3"/>
  <c r="F15" i="3" s="1"/>
  <c r="L14" i="3"/>
  <c r="I14" i="3"/>
  <c r="M14" i="3" s="1"/>
  <c r="F14" i="3"/>
  <c r="M13" i="3"/>
  <c r="K12" i="3"/>
  <c r="J12" i="3"/>
  <c r="I12" i="3"/>
  <c r="M12" i="3" s="1"/>
  <c r="F12" i="3"/>
  <c r="I11" i="3"/>
  <c r="F11" i="3" s="1"/>
  <c r="E10" i="3"/>
  <c r="H9" i="3"/>
  <c r="G9" i="3"/>
  <c r="E9" i="3"/>
  <c r="E8" i="3"/>
  <c r="D8" i="3"/>
  <c r="H7" i="3"/>
  <c r="G7" i="3"/>
  <c r="E7" i="3"/>
  <c r="D7" i="3"/>
  <c r="E6" i="3"/>
  <c r="J5" i="3"/>
  <c r="E5" i="3"/>
  <c r="E4" i="3"/>
  <c r="J3" i="3"/>
  <c r="E3" i="3"/>
  <c r="E2" i="3"/>
  <c r="I121" i="2"/>
  <c r="E12" i="3" l="1"/>
  <c r="M11" i="3"/>
  <c r="E14" i="3"/>
  <c r="E16" i="3"/>
  <c r="E15" i="3"/>
  <c r="F178" i="1"/>
  <c r="F176" i="1"/>
  <c r="F175" i="1"/>
  <c r="F174" i="1"/>
  <c r="F173" i="1"/>
  <c r="I140" i="2"/>
  <c r="I146" i="2"/>
  <c r="F17" i="1"/>
  <c r="F16" i="1"/>
  <c r="F21" i="1"/>
  <c r="F24" i="1"/>
  <c r="F26" i="1"/>
  <c r="F168" i="1"/>
  <c r="F163" i="1"/>
  <c r="F120" i="1"/>
  <c r="F119" i="1"/>
  <c r="F118" i="1"/>
  <c r="F45" i="1"/>
  <c r="F42" i="1"/>
  <c r="F43" i="1" s="1"/>
  <c r="F39" i="1"/>
  <c r="F38" i="1"/>
  <c r="F33" i="1"/>
  <c r="F169" i="1"/>
  <c r="F164" i="1"/>
  <c r="F159" i="1"/>
  <c r="F121" i="1"/>
  <c r="F116" i="1"/>
  <c r="F113" i="1"/>
  <c r="F103" i="1"/>
  <c r="F101" i="1"/>
  <c r="F55" i="1"/>
  <c r="F46" i="1"/>
  <c r="F8" i="1"/>
  <c r="F177" i="1"/>
  <c r="F167" i="1"/>
  <c r="F166" i="1"/>
  <c r="F165" i="1"/>
  <c r="F162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7" i="1"/>
  <c r="F136" i="1"/>
  <c r="F133" i="1"/>
  <c r="F130" i="1"/>
  <c r="F129" i="1"/>
  <c r="F125" i="1"/>
  <c r="F115" i="1"/>
  <c r="F114" i="1"/>
  <c r="F112" i="1"/>
  <c r="F111" i="1"/>
  <c r="F110" i="1"/>
  <c r="F109" i="1"/>
  <c r="F108" i="1"/>
  <c r="F105" i="1"/>
  <c r="F104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4" i="1"/>
  <c r="F53" i="1"/>
  <c r="F52" i="1"/>
  <c r="F51" i="1"/>
  <c r="F49" i="1"/>
  <c r="F48" i="1"/>
  <c r="F12" i="1"/>
  <c r="F11" i="1"/>
  <c r="F7" i="1"/>
  <c r="F6" i="1"/>
  <c r="F5" i="1"/>
  <c r="F8" i="3" l="1"/>
  <c r="F4" i="3"/>
  <c r="F5" i="3"/>
  <c r="F7" i="3"/>
  <c r="I7" i="3" s="1"/>
  <c r="F2" i="3"/>
  <c r="L5" i="3"/>
  <c r="L4" i="3"/>
  <c r="F3" i="3"/>
  <c r="L3" i="3"/>
  <c r="F9" i="3"/>
  <c r="L2" i="3"/>
  <c r="J8" i="3"/>
  <c r="F6" i="3"/>
  <c r="F10" i="3"/>
  <c r="L6" i="3"/>
  <c r="L9" i="3"/>
  <c r="L10" i="3"/>
  <c r="J7" i="3"/>
  <c r="L8" i="3" l="1"/>
  <c r="I9" i="3"/>
  <c r="M9" i="3" s="1"/>
  <c r="I4" i="3"/>
  <c r="M4" i="3" s="1"/>
  <c r="F183" i="1" s="1"/>
  <c r="L7" i="3"/>
  <c r="M7" i="3" s="1"/>
  <c r="I8" i="3"/>
  <c r="I5" i="3"/>
  <c r="M5" i="3" s="1"/>
  <c r="M8" i="3" l="1"/>
  <c r="M17" i="3" s="1"/>
  <c r="I10" i="3"/>
  <c r="M10" i="3" s="1"/>
  <c r="I2" i="3"/>
  <c r="M2" i="3" s="1"/>
  <c r="I3" i="3"/>
  <c r="M3" i="3" s="1"/>
  <c r="I6" i="3"/>
  <c r="M6" i="3" s="1"/>
  <c r="F25" i="1" l="1"/>
  <c r="F35" i="1"/>
  <c r="F107" i="1"/>
  <c r="F170" i="1"/>
  <c r="F186" i="1"/>
  <c r="F13" i="1"/>
  <c r="F27" i="1"/>
  <c r="F36" i="1"/>
  <c r="F134" i="1"/>
  <c r="F161" i="1"/>
  <c r="F187" i="1"/>
  <c r="F14" i="1"/>
  <c r="F28" i="1"/>
  <c r="F40" i="1"/>
  <c r="F100" i="1"/>
  <c r="F179" i="1"/>
  <c r="F189" i="1"/>
  <c r="F15" i="1"/>
  <c r="F29" i="1"/>
  <c r="F41" i="1"/>
  <c r="F181" i="1"/>
  <c r="F192" i="1"/>
  <c r="F18" i="1"/>
  <c r="F30" i="1"/>
  <c r="F102" i="1"/>
  <c r="F128" i="1"/>
  <c r="F139" i="1"/>
  <c r="F182" i="1"/>
  <c r="F194" i="1"/>
  <c r="F9" i="1"/>
  <c r="F20" i="1"/>
  <c r="F31" i="1"/>
  <c r="F44" i="1"/>
  <c r="F195" i="1"/>
  <c r="F10" i="1"/>
  <c r="F22" i="1"/>
  <c r="F32" i="1"/>
  <c r="F184" i="1"/>
  <c r="F196" i="1"/>
  <c r="F23" i="1"/>
  <c r="F34" i="1"/>
  <c r="F131" i="1"/>
  <c r="F185" i="1"/>
  <c r="F191" i="1" l="1"/>
  <c r="F190" i="1"/>
  <c r="F193" i="1"/>
  <c r="F127" i="1"/>
  <c r="F126" i="1"/>
  <c r="F124" i="1"/>
  <c r="F1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Rene</author>
    <author>34075</author>
  </authors>
  <commentList>
    <comment ref="C14" authorId="0" shapeId="0" xr:uid="{3F2DD8A8-6455-4EF2-B046-01E2BA30425A}">
      <text>
        <r>
          <rPr>
            <b/>
            <sz val="8"/>
            <color indexed="81"/>
            <rFont val="Tahoma"/>
            <family val="2"/>
          </rPr>
          <t>Rene:</t>
        </r>
        <r>
          <rPr>
            <sz val="8"/>
            <color indexed="81"/>
            <rFont val="Tahoma"/>
            <family val="2"/>
          </rPr>
          <t xml:space="preserve">
sources : 
VEPEK et FACW
</t>
        </r>
      </text>
    </comment>
    <comment ref="C15" authorId="0" shapeId="0" xr:uid="{B1C12808-63AA-438D-90B0-779E6EC087BF}">
      <text>
        <r>
          <rPr>
            <b/>
            <sz val="8"/>
            <color indexed="81"/>
            <rFont val="Tahoma"/>
            <family val="2"/>
          </rPr>
          <t>Rene:</t>
        </r>
        <r>
          <rPr>
            <sz val="8"/>
            <color indexed="81"/>
            <rFont val="Tahoma"/>
            <family val="2"/>
          </rPr>
          <t xml:space="preserve">
sources : 
VEPEK et FACW
</t>
        </r>
      </text>
    </comment>
    <comment ref="J15" authorId="1" shapeId="0" xr:uid="{3DAD7CC2-6B5E-4EFE-94DC-E68C6F294F51}">
      <text>
        <r>
          <rPr>
            <b/>
            <sz val="9"/>
            <color indexed="81"/>
            <rFont val="Tahoma"/>
            <family val="2"/>
          </rPr>
          <t>34075:</t>
        </r>
        <r>
          <rPr>
            <sz val="9"/>
            <color indexed="81"/>
            <rFont val="Tahoma"/>
            <family val="2"/>
          </rPr>
          <t xml:space="preserve">
Forte augmentation du prix des œufs en 2012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tc={840898BC-3F70-468A-9125-93E8653CF8B4}</author>
  </authors>
  <commentList>
    <comment ref="I79" authorId="0" shapeId="0" xr:uid="{840898BC-3F70-468A-9125-93E8653CF8B4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Le rendement de 2016 était trop élevé</t>
      </text>
    </comment>
  </commentList>
</comments>
</file>

<file path=xl/sharedStrings.xml><?xml version="1.0" encoding="utf-8"?>
<sst xmlns="http://schemas.openxmlformats.org/spreadsheetml/2006/main" count="1287" uniqueCount="642">
  <si>
    <t>D01_B_1</t>
  </si>
  <si>
    <t>D01_B_2</t>
  </si>
  <si>
    <t>Blé de printemps et épeautre</t>
  </si>
  <si>
    <t>D01</t>
  </si>
  <si>
    <t>Blé tendre et épeautre</t>
  </si>
  <si>
    <t>D03</t>
  </si>
  <si>
    <t>D04_B_1</t>
  </si>
  <si>
    <t>D04_B_2</t>
  </si>
  <si>
    <t>D04</t>
  </si>
  <si>
    <t>Orge</t>
  </si>
  <si>
    <t>D05</t>
  </si>
  <si>
    <t>D06</t>
  </si>
  <si>
    <t>D08</t>
  </si>
  <si>
    <t>D09</t>
  </si>
  <si>
    <t>D10</t>
  </si>
  <si>
    <t>D11</t>
  </si>
  <si>
    <t>D12</t>
  </si>
  <si>
    <t>D14A_B_1</t>
  </si>
  <si>
    <t>Pois et haricots pour l'industrie</t>
  </si>
  <si>
    <t>D14A_B_2</t>
  </si>
  <si>
    <t>Autres légumes frais en culture de plein champ</t>
  </si>
  <si>
    <t>D14A</t>
  </si>
  <si>
    <t>Légumes frais en culture de plein champ</t>
  </si>
  <si>
    <t>D14B_B_1</t>
  </si>
  <si>
    <t>Légumes frais en culture maraîchère intensive</t>
  </si>
  <si>
    <t>D14B_B_2</t>
  </si>
  <si>
    <t>D14B</t>
  </si>
  <si>
    <t>Légumes frais en culture maraîchère</t>
  </si>
  <si>
    <t>D15_B_1</t>
  </si>
  <si>
    <t>D15_B_2</t>
  </si>
  <si>
    <t>D15_B_3</t>
  </si>
  <si>
    <t>D15</t>
  </si>
  <si>
    <t>Légumes frais sous serre</t>
  </si>
  <si>
    <t>D16_B_1</t>
  </si>
  <si>
    <t>D16_B_2</t>
  </si>
  <si>
    <t>Bégonias, autres bulbes et tubercules à fleurs</t>
  </si>
  <si>
    <t>D16_B_3</t>
  </si>
  <si>
    <t>Autres fleurs et plantes ornementales</t>
  </si>
  <si>
    <t>D16</t>
  </si>
  <si>
    <t>Fleurs et plantes ornementales de plein air</t>
  </si>
  <si>
    <t>D17_B_1</t>
  </si>
  <si>
    <t>D17_B_2</t>
  </si>
  <si>
    <t>D17_B_3</t>
  </si>
  <si>
    <t>D17</t>
  </si>
  <si>
    <t>Fleurs et plantes ornementales sous serre</t>
  </si>
  <si>
    <t>D18A</t>
  </si>
  <si>
    <t>D18B1</t>
  </si>
  <si>
    <t>D18B2_3</t>
  </si>
  <si>
    <t>D18B</t>
  </si>
  <si>
    <t>Autres fourrages verts</t>
  </si>
  <si>
    <t>D19</t>
  </si>
  <si>
    <t>D21</t>
  </si>
  <si>
    <t>D22</t>
  </si>
  <si>
    <t>D23</t>
  </si>
  <si>
    <t>D24</t>
  </si>
  <si>
    <t>D26</t>
  </si>
  <si>
    <t>D29</t>
  </si>
  <si>
    <t>D30</t>
  </si>
  <si>
    <t>D31</t>
  </si>
  <si>
    <t>D34</t>
  </si>
  <si>
    <t>D35</t>
  </si>
  <si>
    <t>F01</t>
  </si>
  <si>
    <t>G01A</t>
  </si>
  <si>
    <t>Plantations d'arbres fruitiers et baies</t>
  </si>
  <si>
    <t>G05</t>
  </si>
  <si>
    <t>G06</t>
  </si>
  <si>
    <t>G07</t>
  </si>
  <si>
    <t>I02</t>
  </si>
  <si>
    <t>D340</t>
  </si>
  <si>
    <t>Chanvre</t>
  </si>
  <si>
    <t>Code INS harmonisé</t>
  </si>
  <si>
    <t>Code UE</t>
  </si>
  <si>
    <t>Désignation</t>
  </si>
  <si>
    <t>Production brute standard</t>
  </si>
  <si>
    <t>Unité</t>
  </si>
  <si>
    <t>€/ha</t>
  </si>
  <si>
    <t>€/tête</t>
  </si>
  <si>
    <t>J01</t>
  </si>
  <si>
    <t>J02</t>
  </si>
  <si>
    <t>J03</t>
  </si>
  <si>
    <t xml:space="preserve">J04 </t>
  </si>
  <si>
    <t>J05</t>
  </si>
  <si>
    <t>J06</t>
  </si>
  <si>
    <t>J07</t>
  </si>
  <si>
    <t>J08</t>
  </si>
  <si>
    <t>J09</t>
  </si>
  <si>
    <t>J10</t>
  </si>
  <si>
    <t>J11</t>
  </si>
  <si>
    <t>J12</t>
  </si>
  <si>
    <t>J13</t>
  </si>
  <si>
    <t>J14</t>
  </si>
  <si>
    <t>J15</t>
  </si>
  <si>
    <t>J16</t>
  </si>
  <si>
    <t>C110110</t>
  </si>
  <si>
    <t>Froment d'hiver</t>
  </si>
  <si>
    <t>C110120</t>
  </si>
  <si>
    <t/>
  </si>
  <si>
    <t>Froment de printemps</t>
  </si>
  <si>
    <t>C110200</t>
  </si>
  <si>
    <t>Epeautre</t>
  </si>
  <si>
    <t>C110300</t>
  </si>
  <si>
    <t>Seigle</t>
  </si>
  <si>
    <t>C110410</t>
  </si>
  <si>
    <t>Orge d'hiver</t>
  </si>
  <si>
    <t>C110420</t>
  </si>
  <si>
    <t>Orge de printemps</t>
  </si>
  <si>
    <t>C110500</t>
  </si>
  <si>
    <t>Avoine</t>
  </si>
  <si>
    <t>C110600</t>
  </si>
  <si>
    <t>Maïs grain</t>
  </si>
  <si>
    <t>Autres céréales</t>
  </si>
  <si>
    <t>C140000</t>
  </si>
  <si>
    <t>C130000</t>
  </si>
  <si>
    <t>C120100</t>
  </si>
  <si>
    <t>Betteraves sucrières</t>
  </si>
  <si>
    <t>Plantes sarclées fourragères</t>
  </si>
  <si>
    <t>C171011</t>
  </si>
  <si>
    <t>C171021</t>
  </si>
  <si>
    <t>Haricots verts pour l'industrie</t>
  </si>
  <si>
    <t>C171031</t>
  </si>
  <si>
    <t>Carottes pour l'industrie</t>
  </si>
  <si>
    <t>C171041</t>
  </si>
  <si>
    <t>Oignons pour l'industrie</t>
  </si>
  <si>
    <t>C171061</t>
  </si>
  <si>
    <t>Céleris raves pour l'industrie</t>
  </si>
  <si>
    <t>C171091</t>
  </si>
  <si>
    <t>Scorsonères pour l'industrie</t>
  </si>
  <si>
    <t>C171112</t>
  </si>
  <si>
    <t>Racines de witloof pour la vente</t>
  </si>
  <si>
    <t>C171121</t>
  </si>
  <si>
    <t>Céleris blancs pour l'industrie</t>
  </si>
  <si>
    <t>C171141</t>
  </si>
  <si>
    <t>Épinards pour l'industrie</t>
  </si>
  <si>
    <t>C171151</t>
  </si>
  <si>
    <t>Cerfeuil pour l'industrie</t>
  </si>
  <si>
    <t>C171181</t>
  </si>
  <si>
    <t>Scaroles pour l'industrie</t>
  </si>
  <si>
    <t>C171261</t>
  </si>
  <si>
    <t>Choux de Bruxelles pour l'industrie</t>
  </si>
  <si>
    <t>C171271</t>
  </si>
  <si>
    <t>Choux-fleurs pour l'industrie</t>
  </si>
  <si>
    <t>C171291</t>
  </si>
  <si>
    <t>Choux rouges pour l'industrie</t>
  </si>
  <si>
    <t>C171301</t>
  </si>
  <si>
    <t>Choux blancs pour l'industrie</t>
  </si>
  <si>
    <t>C171311</t>
  </si>
  <si>
    <t>Choux de Savoie pour l'industrie</t>
  </si>
  <si>
    <t>C171991</t>
  </si>
  <si>
    <t>Autres légumes pour l'industrie</t>
  </si>
  <si>
    <t>C160100</t>
  </si>
  <si>
    <t>Semences et plants de légumes</t>
  </si>
  <si>
    <t>C171012</t>
  </si>
  <si>
    <t>Petits pois consommation frais</t>
  </si>
  <si>
    <t>C171022</t>
  </si>
  <si>
    <t>Haricots consommation frais</t>
  </si>
  <si>
    <t>C171032</t>
  </si>
  <si>
    <t>Carottes consommation frais</t>
  </si>
  <si>
    <t>C171042</t>
  </si>
  <si>
    <t>Oignons consommation frais</t>
  </si>
  <si>
    <t>C171050</t>
  </si>
  <si>
    <t>Echalotes</t>
  </si>
  <si>
    <t>C171062</t>
  </si>
  <si>
    <t>Céleris raves consommation frais</t>
  </si>
  <si>
    <t>C171070</t>
  </si>
  <si>
    <t>Choux raves</t>
  </si>
  <si>
    <t>C171080</t>
  </si>
  <si>
    <t>Navets potagers</t>
  </si>
  <si>
    <t>C171111</t>
  </si>
  <si>
    <t>Racines de witloof avec forçage</t>
  </si>
  <si>
    <t>C171122</t>
  </si>
  <si>
    <t>Céleris blancs consommation frais</t>
  </si>
  <si>
    <t>C171130</t>
  </si>
  <si>
    <t>Céleris verts</t>
  </si>
  <si>
    <t>C171142</t>
  </si>
  <si>
    <t>Epinards consommation frais</t>
  </si>
  <si>
    <t>C171152</t>
  </si>
  <si>
    <t>Cerfeuil consommation frais</t>
  </si>
  <si>
    <t>C171160</t>
  </si>
  <si>
    <t>Laitues pommées</t>
  </si>
  <si>
    <t>C171170</t>
  </si>
  <si>
    <t>Salades alternatives</t>
  </si>
  <si>
    <t>C171182</t>
  </si>
  <si>
    <t>Scaroles consommation frais</t>
  </si>
  <si>
    <t>C171200</t>
  </si>
  <si>
    <t>Rhubarbe</t>
  </si>
  <si>
    <t>C171210</t>
  </si>
  <si>
    <t>Fenouil</t>
  </si>
  <si>
    <t>C171220</t>
  </si>
  <si>
    <t>Persil</t>
  </si>
  <si>
    <t>C171230</t>
  </si>
  <si>
    <t>Autres plantes aromatiques</t>
  </si>
  <si>
    <t>C171240</t>
  </si>
  <si>
    <t>Asperges</t>
  </si>
  <si>
    <t>C171250</t>
  </si>
  <si>
    <t>Poireaux</t>
  </si>
  <si>
    <t>C171262</t>
  </si>
  <si>
    <t>Choux de Bruxelles con. Frais</t>
  </si>
  <si>
    <t>C171272</t>
  </si>
  <si>
    <t>Choux-fleurs cons. Frais</t>
  </si>
  <si>
    <t>C171282</t>
  </si>
  <si>
    <t>Brocolis consommation frais</t>
  </si>
  <si>
    <t>C171292</t>
  </si>
  <si>
    <t>Choux rouges consommation frais</t>
  </si>
  <si>
    <t>C171302</t>
  </si>
  <si>
    <t>Choux blancs consommation frais</t>
  </si>
  <si>
    <t>C171312</t>
  </si>
  <si>
    <t>Choux de Savoie consommation frais</t>
  </si>
  <si>
    <t>C171320</t>
  </si>
  <si>
    <t>Courgettes</t>
  </si>
  <si>
    <t>C171330</t>
  </si>
  <si>
    <t>Citrouilles</t>
  </si>
  <si>
    <t>C171992</t>
  </si>
  <si>
    <t>Autres légumes</t>
  </si>
  <si>
    <t>C172120</t>
  </si>
  <si>
    <t>Plants de fraisiers</t>
  </si>
  <si>
    <t>C172110</t>
  </si>
  <si>
    <t>Cultures de fraises</t>
  </si>
  <si>
    <t>C420100</t>
  </si>
  <si>
    <t>Tomates</t>
  </si>
  <si>
    <t>C450500</t>
  </si>
  <si>
    <t>Fraises</t>
  </si>
  <si>
    <t>C420200</t>
  </si>
  <si>
    <t>Poivrons</t>
  </si>
  <si>
    <t>C420300</t>
  </si>
  <si>
    <t>Concombres</t>
  </si>
  <si>
    <t>C420400</t>
  </si>
  <si>
    <t>C420500</t>
  </si>
  <si>
    <t>Aubergines</t>
  </si>
  <si>
    <t>C420600</t>
  </si>
  <si>
    <t>C420700</t>
  </si>
  <si>
    <t>Salades iceberg</t>
  </si>
  <si>
    <t>C420800</t>
  </si>
  <si>
    <t>Mâche</t>
  </si>
  <si>
    <t>C420900</t>
  </si>
  <si>
    <t>C421000</t>
  </si>
  <si>
    <t>Chicorées frisées et scaroles</t>
  </si>
  <si>
    <t>C421100</t>
  </si>
  <si>
    <t>Céleris blancs</t>
  </si>
  <si>
    <t>C421200</t>
  </si>
  <si>
    <t>C421300</t>
  </si>
  <si>
    <t>C421400</t>
  </si>
  <si>
    <t>C421500</t>
  </si>
  <si>
    <t>C421600</t>
  </si>
  <si>
    <t>Choux-fleurs</t>
  </si>
  <si>
    <t>C421700</t>
  </si>
  <si>
    <t>Haricots</t>
  </si>
  <si>
    <t>C421800</t>
  </si>
  <si>
    <t>Radis</t>
  </si>
  <si>
    <t>C429900</t>
  </si>
  <si>
    <t>C411000</t>
  </si>
  <si>
    <t>C180100</t>
  </si>
  <si>
    <t>Azalées</t>
  </si>
  <si>
    <t>C180410</t>
  </si>
  <si>
    <t>Tubercules de bégonias</t>
  </si>
  <si>
    <t>C180430</t>
  </si>
  <si>
    <t>Autres bulbes et tubercules à fleurs</t>
  </si>
  <si>
    <t>C180200</t>
  </si>
  <si>
    <t>Fleurs à couper</t>
  </si>
  <si>
    <t>C180300</t>
  </si>
  <si>
    <t>Plantes de parterres et balcons</t>
  </si>
  <si>
    <t>C180510</t>
  </si>
  <si>
    <t>Chrysanthèmes en pots</t>
  </si>
  <si>
    <t>C180520</t>
  </si>
  <si>
    <t>Autres plantes ornementales en pots</t>
  </si>
  <si>
    <t>C210130</t>
  </si>
  <si>
    <t>C160200</t>
  </si>
  <si>
    <t>C430100</t>
  </si>
  <si>
    <t>Plantes en pots</t>
  </si>
  <si>
    <t>C412000</t>
  </si>
  <si>
    <t>C430300</t>
  </si>
  <si>
    <t>C430400</t>
  </si>
  <si>
    <t>Bulbes et tubercules</t>
  </si>
  <si>
    <t>C430500</t>
  </si>
  <si>
    <t>C150600</t>
  </si>
  <si>
    <t>Prairies et pâturages temporaires</t>
  </si>
  <si>
    <t>C150300</t>
  </si>
  <si>
    <t>Autres plantes fourragères</t>
  </si>
  <si>
    <t>C121000</t>
  </si>
  <si>
    <t>Semences et plants de terres arables</t>
  </si>
  <si>
    <t>C190200</t>
  </si>
  <si>
    <t>Jachères non subventionnées</t>
  </si>
  <si>
    <t>C120700</t>
  </si>
  <si>
    <t>C120800</t>
  </si>
  <si>
    <t>Houblon</t>
  </si>
  <si>
    <t>Colza</t>
  </si>
  <si>
    <t>C120320</t>
  </si>
  <si>
    <t>Lin oléagineux</t>
  </si>
  <si>
    <t>C120600</t>
  </si>
  <si>
    <t>Autres cultures oléagineuses</t>
  </si>
  <si>
    <t>C120310</t>
  </si>
  <si>
    <t>Lin textile</t>
  </si>
  <si>
    <t>C120900</t>
  </si>
  <si>
    <t>Plantes aromatiques</t>
  </si>
  <si>
    <t>Autres plantes industrielles</t>
  </si>
  <si>
    <t>C300000</t>
  </si>
  <si>
    <t>C220000</t>
  </si>
  <si>
    <t>C230000</t>
  </si>
  <si>
    <t>Pépinières</t>
  </si>
  <si>
    <t>C240000</t>
  </si>
  <si>
    <t>Cultures permanentes sous serre</t>
  </si>
  <si>
    <t>O030000</t>
  </si>
  <si>
    <t>A500000</t>
  </si>
  <si>
    <t>A121000</t>
  </si>
  <si>
    <t>A131000</t>
  </si>
  <si>
    <t>Autres vaches</t>
  </si>
  <si>
    <t>A300000</t>
  </si>
  <si>
    <t>A400000</t>
  </si>
  <si>
    <t>A210000</t>
  </si>
  <si>
    <t>Porcelets de moins de 20 Kg</t>
  </si>
  <si>
    <t>A242000</t>
  </si>
  <si>
    <t>Truies</t>
  </si>
  <si>
    <t>Autres porcs</t>
  </si>
  <si>
    <t>A602000</t>
  </si>
  <si>
    <t>Poulets de chair</t>
  </si>
  <si>
    <t>Poules pondeuses</t>
  </si>
  <si>
    <t>Autres volailles</t>
  </si>
  <si>
    <t>C110700</t>
  </si>
  <si>
    <t>C119900</t>
  </si>
  <si>
    <t>C150100</t>
  </si>
  <si>
    <t>C150200</t>
  </si>
  <si>
    <t>Petits pois pour l'industrie</t>
  </si>
  <si>
    <t>C430200</t>
  </si>
  <si>
    <t>C439900</t>
  </si>
  <si>
    <t>C150400</t>
  </si>
  <si>
    <t>C190100</t>
  </si>
  <si>
    <t>C190300</t>
  </si>
  <si>
    <t>C120400</t>
  </si>
  <si>
    <t>Triticale</t>
  </si>
  <si>
    <t>Betteraves fourragères</t>
  </si>
  <si>
    <t>Autres plantes sarclées fourragères</t>
  </si>
  <si>
    <t>Autres plantes ornementales</t>
  </si>
  <si>
    <t>Fourrages verts annuels autres que le maïs</t>
  </si>
  <si>
    <t>C120200</t>
  </si>
  <si>
    <t>C129900</t>
  </si>
  <si>
    <t>Chicorées</t>
  </si>
  <si>
    <t>C210110</t>
  </si>
  <si>
    <t>C440000</t>
  </si>
  <si>
    <t>C210120</t>
  </si>
  <si>
    <t>C210200</t>
  </si>
  <si>
    <t>C210300</t>
  </si>
  <si>
    <t>Rosiers</t>
  </si>
  <si>
    <t>Arbres et arbustes d'ornement</t>
  </si>
  <si>
    <t>Plants forestiers</t>
  </si>
  <si>
    <t>Plants fruitiers</t>
  </si>
  <si>
    <t>C450100</t>
  </si>
  <si>
    <t>C459900</t>
  </si>
  <si>
    <t>C450200</t>
  </si>
  <si>
    <t>C450300</t>
  </si>
  <si>
    <t>C450400</t>
  </si>
  <si>
    <t>Raisins sous serre</t>
  </si>
  <si>
    <t>Baies sous serres</t>
  </si>
  <si>
    <t>Autres fruits sous serres</t>
  </si>
  <si>
    <t>Bovins mâles et femelles de moins d'un an</t>
  </si>
  <si>
    <t>Bovins mâles d'un à moins de deux ans</t>
  </si>
  <si>
    <t>Bovins femelles d'un à moins de deux ans</t>
  </si>
  <si>
    <t>Bovins mâles  de deux ans et plus</t>
  </si>
  <si>
    <t>Bovins femelles de deux ans et plus</t>
  </si>
  <si>
    <t>A241000</t>
  </si>
  <si>
    <t>A230000</t>
  </si>
  <si>
    <t>A601000</t>
  </si>
  <si>
    <t>A603000</t>
  </si>
  <si>
    <t>A604000</t>
  </si>
  <si>
    <t>A699000</t>
  </si>
  <si>
    <t>A122000</t>
  </si>
  <si>
    <t>Poules et poulettes</t>
  </si>
  <si>
    <t>Coqs pour la reproduction</t>
  </si>
  <si>
    <t>Dindes et dindons</t>
  </si>
  <si>
    <t>Porcs d'un poids vif de 20 kg à moins de 50 kg</t>
  </si>
  <si>
    <t>Porcs à l'engrais de 50 kg et plus</t>
  </si>
  <si>
    <t>Verrats reproducteurs</t>
  </si>
  <si>
    <t>Pêches sous serres</t>
  </si>
  <si>
    <t>Melons sous serres</t>
  </si>
  <si>
    <t xml:space="preserve"> </t>
  </si>
  <si>
    <t>#</t>
  </si>
  <si>
    <t>Autres céréales (y compris triticale)</t>
  </si>
  <si>
    <t>CULTURES INDUSTRIELLES</t>
  </si>
  <si>
    <t>POMMES DE TERRE</t>
  </si>
  <si>
    <t>Tabac</t>
  </si>
  <si>
    <t>C120500</t>
  </si>
  <si>
    <t>Navette</t>
  </si>
  <si>
    <t>Colza et navette</t>
  </si>
  <si>
    <t>Autres plantes industrielles (y compris chicorées)</t>
  </si>
  <si>
    <t>FOURRAGES DE TERRES ARABLES</t>
  </si>
  <si>
    <t>Maïs fourrager</t>
  </si>
  <si>
    <t>Légumineuses fourragères</t>
  </si>
  <si>
    <t>Semences de cultures ornementales</t>
  </si>
  <si>
    <t>SEMENCES ET PLANTS HORTICOLES DE PLEIN AIR</t>
  </si>
  <si>
    <t>CULTURES ORNEMENTALES DE PLEIN AIR</t>
  </si>
  <si>
    <t>Jachères subventionnées</t>
  </si>
  <si>
    <t>Tournières enherbées</t>
  </si>
  <si>
    <t>Jachères subventionnées (y compris tournières)</t>
  </si>
  <si>
    <t>Plantes vivaces</t>
  </si>
  <si>
    <t>VERGERS</t>
  </si>
  <si>
    <t>AUTRES CULTURES PERMANENTES DE PLEIN AIR</t>
  </si>
  <si>
    <t>Plants et semences de légumes sous serres</t>
  </si>
  <si>
    <t>Autres légumes frais sous serres</t>
  </si>
  <si>
    <t>Plants et semences de cultures ornementales</t>
  </si>
  <si>
    <t>Autres cultures de légumes sous serre</t>
  </si>
  <si>
    <t>Plantes ornementales en pots</t>
  </si>
  <si>
    <t>PLANTS ET SEMENCES HORTICOLES SOUS SERRES</t>
  </si>
  <si>
    <t>CULTURES ORNEMENTALES SOUS SERRES</t>
  </si>
  <si>
    <t>C110000</t>
  </si>
  <si>
    <t>C120000</t>
  </si>
  <si>
    <t>C150000</t>
  </si>
  <si>
    <t>C160000</t>
  </si>
  <si>
    <t>C170000</t>
  </si>
  <si>
    <t>C180000</t>
  </si>
  <si>
    <t>C190000</t>
  </si>
  <si>
    <t>C210000</t>
  </si>
  <si>
    <t>PETITS FRUITS</t>
  </si>
  <si>
    <t>PRAIRIES PERMANENTES ET PÂTURAGES</t>
  </si>
  <si>
    <t>CÉRÉALES POUR LE GRAIN</t>
  </si>
  <si>
    <t>PROTÉAGINEUX (RÉCOLTÉS EN GRAINS SECS)</t>
  </si>
  <si>
    <t>LÉGUMES DE PLEIN AIR</t>
  </si>
  <si>
    <t>JACHÈRES</t>
  </si>
  <si>
    <t>PÉPINIÈRES DE PLEIN AIR</t>
  </si>
  <si>
    <t>C410000</t>
  </si>
  <si>
    <t>C420000</t>
  </si>
  <si>
    <t>LÉGUMESFRAIS SOUS SERRES</t>
  </si>
  <si>
    <t>C430000</t>
  </si>
  <si>
    <t>PÉPINIÈRES SOUS SERRES</t>
  </si>
  <si>
    <t>C450000</t>
  </si>
  <si>
    <t>CULTURES FRUITIÈRES SOUS SERRES</t>
  </si>
  <si>
    <t>CHAMPIGNONS</t>
  </si>
  <si>
    <t>A100000</t>
  </si>
  <si>
    <t>BOVINS</t>
  </si>
  <si>
    <t>A110000</t>
  </si>
  <si>
    <t>A200000</t>
  </si>
  <si>
    <t>PORCINS</t>
  </si>
  <si>
    <t>OVINS</t>
  </si>
  <si>
    <t>CAPRINS</t>
  </si>
  <si>
    <t>EQUIDÉS</t>
  </si>
  <si>
    <t>A600000</t>
  </si>
  <si>
    <t>VOLAILLE</t>
  </si>
  <si>
    <t xml:space="preserve"> PRODUCTIONS BRUTES STANDARD MOYENNES (Région wallonne)</t>
  </si>
  <si>
    <t>€/100 m²</t>
  </si>
  <si>
    <t>C120450</t>
  </si>
  <si>
    <t>C121100</t>
  </si>
  <si>
    <t>A132100</t>
  </si>
  <si>
    <t>A132211</t>
  </si>
  <si>
    <t>Vaches laitières (en production)</t>
  </si>
  <si>
    <t>A251000</t>
  </si>
  <si>
    <t>C150800</t>
  </si>
  <si>
    <t>C171001</t>
  </si>
  <si>
    <t>C190400</t>
  </si>
  <si>
    <t>Source</t>
  </si>
  <si>
    <t>Officielles eurostat</t>
  </si>
  <si>
    <t xml:space="preserve">  Productions brutes standard  moyennes (EUR/ha) pour les productions végétales (Région wallonne)</t>
  </si>
  <si>
    <t>Codes        UE</t>
  </si>
  <si>
    <t xml:space="preserve">Désignation des productions                                                                               (codes INS harmonisés) </t>
  </si>
  <si>
    <t>Production brute</t>
  </si>
  <si>
    <t>Produit principal</t>
  </si>
  <si>
    <t>Paiements compensa-toires et autres subsides</t>
  </si>
  <si>
    <t>Produits secon-daires</t>
  </si>
  <si>
    <t>TOTAL</t>
  </si>
  <si>
    <t>Quantité   (Q/ha)</t>
  </si>
  <si>
    <t>Prix/Q</t>
  </si>
  <si>
    <t>Valeur</t>
  </si>
  <si>
    <r>
      <t>Froment d'hiver</t>
    </r>
    <r>
      <rPr>
        <sz val="8"/>
        <rFont val="@Arial Unicode MS"/>
        <family val="2"/>
      </rPr>
      <t xml:space="preserve"> (C110110)</t>
    </r>
  </si>
  <si>
    <t>Froment de printemps (C110120)</t>
  </si>
  <si>
    <t>Epeautre (C110200)</t>
  </si>
  <si>
    <r>
      <t>Seigle</t>
    </r>
    <r>
      <rPr>
        <sz val="8"/>
        <rFont val="@Arial Unicode MS"/>
        <family val="2"/>
      </rPr>
      <t xml:space="preserve"> (C110300)</t>
    </r>
  </si>
  <si>
    <r>
      <t xml:space="preserve">Orge d'hiver </t>
    </r>
    <r>
      <rPr>
        <sz val="8"/>
        <rFont val="@Arial Unicode MS"/>
        <family val="2"/>
      </rPr>
      <t>(C110410)</t>
    </r>
  </si>
  <si>
    <r>
      <t xml:space="preserve">Orge de printemps </t>
    </r>
    <r>
      <rPr>
        <sz val="8"/>
        <rFont val="@Arial Unicode MS"/>
        <family val="2"/>
      </rPr>
      <t>(C110420)</t>
    </r>
  </si>
  <si>
    <r>
      <t>Avoine</t>
    </r>
    <r>
      <rPr>
        <sz val="8"/>
        <rFont val="@Arial Unicode MS"/>
        <family val="2"/>
      </rPr>
      <t xml:space="preserve"> (C110500)</t>
    </r>
  </si>
  <si>
    <r>
      <t xml:space="preserve">Maïs grain </t>
    </r>
    <r>
      <rPr>
        <sz val="8"/>
        <rFont val="@Arial Unicode MS"/>
        <family val="2"/>
      </rPr>
      <t>(C110600)</t>
    </r>
  </si>
  <si>
    <r>
      <t xml:space="preserve">Autres céréales </t>
    </r>
    <r>
      <rPr>
        <sz val="8"/>
        <rFont val="@Arial Unicode MS"/>
        <family val="2"/>
      </rPr>
      <t>(C110700+C119900)</t>
    </r>
  </si>
  <si>
    <r>
      <t xml:space="preserve">Protéagineux </t>
    </r>
    <r>
      <rPr>
        <sz val="8"/>
        <rFont val="@Arial Unicode MS"/>
        <family val="2"/>
      </rPr>
      <t>(C140000)</t>
    </r>
  </si>
  <si>
    <r>
      <t xml:space="preserve">Pommes de terre </t>
    </r>
    <r>
      <rPr>
        <sz val="8"/>
        <rFont val="@Arial Unicode MS"/>
        <family val="2"/>
      </rPr>
      <t>(C130000)</t>
    </r>
  </si>
  <si>
    <r>
      <t xml:space="preserve">Betteraves sucrières </t>
    </r>
    <r>
      <rPr>
        <sz val="8"/>
        <rFont val="@Arial Unicode MS"/>
        <family val="2"/>
      </rPr>
      <t>(C120100)</t>
    </r>
  </si>
  <si>
    <r>
      <t xml:space="preserve">Plantes sarclées fourragères </t>
    </r>
    <r>
      <rPr>
        <sz val="8"/>
        <rFont val="@Arial Unicode MS"/>
        <family val="2"/>
      </rPr>
      <t>(C150100+C150200)</t>
    </r>
  </si>
  <si>
    <t>LEGUMES FRAIS DE PLEIN AIR :</t>
  </si>
  <si>
    <t>petits pois pour l'industrie (C171011)</t>
  </si>
  <si>
    <t>Haricots verts pour l'industrie (C171021)</t>
  </si>
  <si>
    <t>Carottes pour l'industrie (C171031)</t>
  </si>
  <si>
    <t>Oignons pour l'industrie (C171041)</t>
  </si>
  <si>
    <t>Céleris raves pour l'industrie (C171061)</t>
  </si>
  <si>
    <t>Scorsonères pour l'industrie (C171091)</t>
  </si>
  <si>
    <t>Racines de witloof pour la vente (C171112)</t>
  </si>
  <si>
    <t>Céleris blancs pour l'industrie (C171121)</t>
  </si>
  <si>
    <t>Épinards pour l'industrie (C171141)</t>
  </si>
  <si>
    <t>Cerfeuil pour l'industrie (C171151)</t>
  </si>
  <si>
    <t>Scaroles pour l'industrie (C171181)</t>
  </si>
  <si>
    <t>Choux de Bruxelles pour l'industrie (C171261)</t>
  </si>
  <si>
    <t>Choux-fleurs pour l'industrie (C171271)</t>
  </si>
  <si>
    <t>Choux rouges pour l'industrie (C171291)</t>
  </si>
  <si>
    <t>Choux blancs pour l'industrie (C171301)</t>
  </si>
  <si>
    <t>Choux de Savoie pour l'industrie (C171311)</t>
  </si>
  <si>
    <t>Autres légumes pour l'industrie (C171991)</t>
  </si>
  <si>
    <t>Semences et plants de légumes (C160100)</t>
  </si>
  <si>
    <t>Petits pois consommation frais (C171012)</t>
  </si>
  <si>
    <t>Haricots consommation frais (C171022)</t>
  </si>
  <si>
    <t>Carottes consommation frais (C171032)</t>
  </si>
  <si>
    <t>Oignons consommation frais (C171042)</t>
  </si>
  <si>
    <t>Echalotes (C171050)</t>
  </si>
  <si>
    <t>Céleris raves consommation frais (C171062)</t>
  </si>
  <si>
    <t>Choux raves(C171070)</t>
  </si>
  <si>
    <t>Navets potagers (C171080)</t>
  </si>
  <si>
    <t>Racines de witloof avec forçage (C171111)</t>
  </si>
  <si>
    <t>Céleris blancs consommation frais (C171122)</t>
  </si>
  <si>
    <t>Céleris verts (C171130)</t>
  </si>
  <si>
    <t>Epinards consommation frais (C171142)</t>
  </si>
  <si>
    <t>Cerfeuil consommation frais (C171152)</t>
  </si>
  <si>
    <t>Laitues pommées (C171160)</t>
  </si>
  <si>
    <t>Salades alternatives (C171170)</t>
  </si>
  <si>
    <t>Scaroles consommation frais (C171182)</t>
  </si>
  <si>
    <t>Rhubarbe (C171200)</t>
  </si>
  <si>
    <t>Fenouil (C171210)</t>
  </si>
  <si>
    <t>Persil (C171220)</t>
  </si>
  <si>
    <t>Autres plantes aromatiques (C171230)</t>
  </si>
  <si>
    <t>Asperges (C171240)</t>
  </si>
  <si>
    <t>Poireaux (C171250)</t>
  </si>
  <si>
    <t>Choux de Bruxelles con. Frais (C171262)</t>
  </si>
  <si>
    <t>Choux-fleurs cons. Frais (C171272)</t>
  </si>
  <si>
    <t>Brocolis consommation frais (C171282)</t>
  </si>
  <si>
    <t>Choux rouges consommation frais (C171292)</t>
  </si>
  <si>
    <t>Choux blancs consommation frais (C171302)</t>
  </si>
  <si>
    <t>Choux de Savoie consommation frais (C171312)</t>
  </si>
  <si>
    <t>Courgettes (C171320)</t>
  </si>
  <si>
    <t>Citrouilles (C171330)</t>
  </si>
  <si>
    <t>Autres légumes (C171992)</t>
  </si>
  <si>
    <t>Plants de fraisiers (C172120)</t>
  </si>
  <si>
    <r>
      <t>Cultures de fraises</t>
    </r>
    <r>
      <rPr>
        <sz val="8"/>
        <rFont val="@Arial Unicode MS"/>
        <family val="2"/>
      </rPr>
      <t xml:space="preserve"> (C172110)</t>
    </r>
  </si>
  <si>
    <t>LEGUMES FRAIS SOUS SERRE :</t>
  </si>
  <si>
    <r>
      <t xml:space="preserve">Tomates </t>
    </r>
    <r>
      <rPr>
        <sz val="8"/>
        <rFont val="@Arial Unicode MS"/>
        <family val="2"/>
      </rPr>
      <t>(C420100)</t>
    </r>
  </si>
  <si>
    <r>
      <t>Fraises</t>
    </r>
    <r>
      <rPr>
        <sz val="8"/>
        <rFont val="@Arial Unicode MS"/>
        <family val="2"/>
      </rPr>
      <t xml:space="preserve"> (C450500)</t>
    </r>
  </si>
  <si>
    <t>Poivrons (C420200)</t>
  </si>
  <si>
    <t>Concombres (C420300)</t>
  </si>
  <si>
    <t>Courgettes (C420400)</t>
  </si>
  <si>
    <t>Aubergines (C420500)</t>
  </si>
  <si>
    <t>Laitues pommées (C420600)</t>
  </si>
  <si>
    <t>Salades iceberg (C420700)</t>
  </si>
  <si>
    <t>Mâche (C420800)</t>
  </si>
  <si>
    <t>Salades alternatives  (C420900)</t>
  </si>
  <si>
    <t>Chicorées frisées et scaroles  (C421000)</t>
  </si>
  <si>
    <t>Céleris blancs (C421100)</t>
  </si>
  <si>
    <t>Céleris verts (C421200)</t>
  </si>
  <si>
    <t>Fenouil (C421300)</t>
  </si>
  <si>
    <t>Persil (C421400)</t>
  </si>
  <si>
    <t>Autres plantes aromatiques (C421500)</t>
  </si>
  <si>
    <t>Choux-fleurs (C421600)</t>
  </si>
  <si>
    <t>Haricots (C421700)</t>
  </si>
  <si>
    <t>Radis (C421800)</t>
  </si>
  <si>
    <t>Autres cultures de légumes (C429900)</t>
  </si>
  <si>
    <t>Plants et semences de légumes (C411000)</t>
  </si>
  <si>
    <t>Autres légumes frais</t>
  </si>
  <si>
    <t>FLEURS ET PLANTES ORNEMENTALES DE PLEIN AIR :</t>
  </si>
  <si>
    <r>
      <t xml:space="preserve">Azalées  </t>
    </r>
    <r>
      <rPr>
        <sz val="8"/>
        <rFont val="@Arial Unicode MS"/>
        <family val="2"/>
      </rPr>
      <t>(C180100)</t>
    </r>
  </si>
  <si>
    <t>Tubercules de bégonias (C180410)</t>
  </si>
  <si>
    <t>Autres bulbes et tubercules à fleurs (C180430)</t>
  </si>
  <si>
    <t>Fleurs à couper (C180200)</t>
  </si>
  <si>
    <t>Plantes de parterres et balcons (C180300)</t>
  </si>
  <si>
    <t>Chrysanthèmes en pots (C180510)</t>
  </si>
  <si>
    <t>Autres plantes ornementales en pots (C180520)</t>
  </si>
  <si>
    <t>plantes vivaces (C210130)</t>
  </si>
  <si>
    <t>semences de cultures ornementales (C160200)</t>
  </si>
  <si>
    <t>FLEURS ET PLANTES ORNEMENTALES SOUS SERRE :</t>
  </si>
  <si>
    <r>
      <t>Azalées</t>
    </r>
    <r>
      <rPr>
        <sz val="8"/>
        <rFont val="@Arial Unicode MS"/>
        <family val="2"/>
      </rPr>
      <t xml:space="preserve"> (C430100)</t>
    </r>
  </si>
  <si>
    <r>
      <t>Plantes en pots</t>
    </r>
    <r>
      <rPr>
        <sz val="8"/>
        <rFont val="@Arial Unicode MS"/>
        <family val="2"/>
      </rPr>
      <t xml:space="preserve"> (C430200+C439900)</t>
    </r>
  </si>
  <si>
    <t>Plants et semences de cult. ornement. (C412000)</t>
  </si>
  <si>
    <t>Fleurs à couper (C430300)</t>
  </si>
  <si>
    <t>Bulbes et tubercules (C430400)</t>
  </si>
  <si>
    <t>Plantes de parterres et balcons  (C430500)</t>
  </si>
  <si>
    <r>
      <t>Prairies et pâturages temporaires</t>
    </r>
    <r>
      <rPr>
        <sz val="8"/>
        <rFont val="@Arial Unicode MS"/>
        <family val="2"/>
      </rPr>
      <t xml:space="preserve"> (C150600)</t>
    </r>
  </si>
  <si>
    <r>
      <t>Maïs fourrage</t>
    </r>
    <r>
      <rPr>
        <sz val="8"/>
        <rFont val="@Arial Unicode MS"/>
        <family val="2"/>
      </rPr>
      <t xml:space="preserve"> (C150300)</t>
    </r>
  </si>
  <si>
    <t>D18B2</t>
  </si>
  <si>
    <t>Autres cultures fourragères pour la vente</t>
  </si>
  <si>
    <t>D18B3</t>
  </si>
  <si>
    <t>Trèfle-luzerne</t>
  </si>
  <si>
    <r>
      <t xml:space="preserve">Semences et plants de terres arables </t>
    </r>
    <r>
      <rPr>
        <sz val="8"/>
        <rFont val="@Arial Unicode MS"/>
        <family val="2"/>
      </rPr>
      <t>(C121000)</t>
    </r>
  </si>
  <si>
    <r>
      <t>Jachères non subventionnées</t>
    </r>
    <r>
      <rPr>
        <sz val="8"/>
        <rFont val="@Arial Unicode MS"/>
        <family val="2"/>
      </rPr>
      <t xml:space="preserve"> (C190200)</t>
    </r>
  </si>
  <si>
    <r>
      <t>Jachères aidées</t>
    </r>
    <r>
      <rPr>
        <sz val="8"/>
        <rFont val="@Arial Unicode MS"/>
        <family val="2"/>
      </rPr>
      <t xml:space="preserve"> (C190100+C190300)</t>
    </r>
  </si>
  <si>
    <r>
      <t>tabac</t>
    </r>
    <r>
      <rPr>
        <sz val="8"/>
        <rFont val="@Arial Unicode MS"/>
        <family val="2"/>
      </rPr>
      <t xml:space="preserve"> (C120700)</t>
    </r>
  </si>
  <si>
    <r>
      <t xml:space="preserve">Houblon </t>
    </r>
    <r>
      <rPr>
        <sz val="8"/>
        <rFont val="@Arial Unicode MS"/>
        <family val="2"/>
      </rPr>
      <t>(C120800)</t>
    </r>
  </si>
  <si>
    <r>
      <t xml:space="preserve">Colza </t>
    </r>
    <r>
      <rPr>
        <sz val="8"/>
        <rFont val="@Arial Unicode MS"/>
        <family val="2"/>
      </rPr>
      <t>(C120400+C12500)</t>
    </r>
  </si>
  <si>
    <r>
      <t>Lin oléagineux</t>
    </r>
    <r>
      <rPr>
        <sz val="8"/>
        <rFont val="@Arial Unicode MS"/>
        <family val="2"/>
      </rPr>
      <t xml:space="preserve"> (C120320)</t>
    </r>
  </si>
  <si>
    <r>
      <t>Autres cultures oléagineuses</t>
    </r>
    <r>
      <rPr>
        <sz val="8"/>
        <rFont val="@Arial Unicode MS"/>
        <family val="2"/>
      </rPr>
      <t xml:space="preserve"> (C120600)</t>
    </r>
  </si>
  <si>
    <r>
      <t xml:space="preserve">Lin textile </t>
    </r>
    <r>
      <rPr>
        <sz val="8"/>
        <rFont val="@Arial Unicode MS"/>
        <family val="2"/>
      </rPr>
      <t>(C120310)</t>
    </r>
  </si>
  <si>
    <r>
      <t>Plantes aromatiques</t>
    </r>
    <r>
      <rPr>
        <sz val="8"/>
        <rFont val="@Arial Unicode MS"/>
        <family val="2"/>
      </rPr>
      <t xml:space="preserve"> (C120900)</t>
    </r>
  </si>
  <si>
    <r>
      <t>Autres plantes industrielles</t>
    </r>
    <r>
      <rPr>
        <sz val="8"/>
        <rFont val="@Arial Unicode MS"/>
        <family val="2"/>
      </rPr>
      <t xml:space="preserve"> (C120200+C129900)</t>
    </r>
  </si>
  <si>
    <r>
      <t>Prairies permanentes et pâturages</t>
    </r>
    <r>
      <rPr>
        <sz val="8"/>
        <rFont val="@Arial Unicode MS"/>
        <family val="2"/>
      </rPr>
      <t xml:space="preserve"> (C300000)</t>
    </r>
  </si>
  <si>
    <t>Vergers (C220000)</t>
  </si>
  <si>
    <t>B_4_1_2</t>
  </si>
  <si>
    <t>Petits fruits (C230000)</t>
  </si>
  <si>
    <r>
      <t xml:space="preserve">Pépinières </t>
    </r>
    <r>
      <rPr>
        <sz val="8"/>
        <rFont val="@Arial Unicode MS"/>
        <family val="2"/>
      </rPr>
      <t>(C210110+C210120+C210200+C210300+C440000)</t>
    </r>
  </si>
  <si>
    <r>
      <t xml:space="preserve">Autres cultures permanentes </t>
    </r>
    <r>
      <rPr>
        <sz val="8"/>
        <rFont val="@Arial Unicode MS"/>
        <family val="2"/>
      </rPr>
      <t>(C240000)</t>
    </r>
  </si>
  <si>
    <r>
      <t>Cultures permanentes sous serre</t>
    </r>
    <r>
      <rPr>
        <sz val="8"/>
        <rFont val="@Arial Unicode MS"/>
        <family val="2"/>
      </rPr>
      <t xml:space="preserve"> (C450100+C450200+C450300+C450400+C459900)</t>
    </r>
  </si>
  <si>
    <r>
      <t xml:space="preserve">Champignons </t>
    </r>
    <r>
      <rPr>
        <sz val="8"/>
        <rFont val="@Arial Unicode MS"/>
        <family val="2"/>
      </rPr>
      <t xml:space="preserve">(O030000) </t>
    </r>
  </si>
  <si>
    <t>D14</t>
  </si>
  <si>
    <t>D18</t>
  </si>
  <si>
    <t>X0000T</t>
  </si>
  <si>
    <t>Sapins de Noël</t>
  </si>
  <si>
    <t xml:space="preserve">codes INS harmonisés </t>
  </si>
  <si>
    <t>C210110+C210120+C210200+C210300+C440000</t>
  </si>
  <si>
    <t>C450100+C450200+C450300+C450400+C459900</t>
  </si>
  <si>
    <t xml:space="preserve">O030000 </t>
  </si>
  <si>
    <t>Pbs calculées</t>
  </si>
  <si>
    <t>c150400</t>
  </si>
  <si>
    <t>c150800</t>
  </si>
  <si>
    <t>Croit - qté</t>
  </si>
  <si>
    <t>Croit - prix</t>
  </si>
  <si>
    <t>Autre ¨¨ - qté</t>
  </si>
  <si>
    <t>Autre PP - prix</t>
  </si>
  <si>
    <t>Produit secondaire</t>
  </si>
  <si>
    <t>Deuxième autre produit</t>
  </si>
  <si>
    <t>Valeur de remplacement</t>
  </si>
  <si>
    <t>PBS2017</t>
  </si>
  <si>
    <t>PBS 2013</t>
  </si>
  <si>
    <t>PBS 2010</t>
  </si>
  <si>
    <t>C_2_1</t>
  </si>
  <si>
    <t>&lt; 1 AN TOTAL</t>
  </si>
  <si>
    <t>C_2_2</t>
  </si>
  <si>
    <t>1-2 ANS Total mâles</t>
  </si>
  <si>
    <t>J04</t>
  </si>
  <si>
    <t>C_2_3</t>
  </si>
  <si>
    <t>1-2 ANS Total femelles</t>
  </si>
  <si>
    <t>C_2_4</t>
  </si>
  <si>
    <t>&gt; 2 ANS Total mâles</t>
  </si>
  <si>
    <t>C_2_5</t>
  </si>
  <si>
    <t>&gt; 2 ANS Total femelles</t>
  </si>
  <si>
    <t>C_2_6</t>
  </si>
  <si>
    <t>Vaches laitières = VL</t>
  </si>
  <si>
    <t>C_2_99</t>
  </si>
  <si>
    <t>Vaches allaitantes = VA</t>
  </si>
  <si>
    <t>C_4_2</t>
  </si>
  <si>
    <t>C_4_99</t>
  </si>
  <si>
    <t>C_1</t>
  </si>
  <si>
    <t>Equidés</t>
  </si>
  <si>
    <t>C_3_1_99</t>
  </si>
  <si>
    <t>Ovins</t>
  </si>
  <si>
    <t>C_3_2_99</t>
  </si>
  <si>
    <t>Caprins</t>
  </si>
  <si>
    <t>C_5_1</t>
  </si>
  <si>
    <t>Poulets</t>
  </si>
  <si>
    <t>C_5_2</t>
  </si>
  <si>
    <t>Poules</t>
  </si>
  <si>
    <t>C_5_3_99</t>
  </si>
  <si>
    <t>A2300</t>
  </si>
  <si>
    <t>Cows</t>
  </si>
  <si>
    <t>Pbs 2010</t>
  </si>
  <si>
    <t>F4000T</t>
  </si>
  <si>
    <t>Fruits à coques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</si>
</sst>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00"/>
    <numFmt numFmtId="165" formatCode="0.0"/>
    <numFmt numFmtId="166" formatCode="0.00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6" tint="0.7999816888943144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name val="Arial"/>
      <family val="2"/>
    </font>
    <font>
      <b/>
      <sz val="10"/>
      <name val="Arial Unicode MS"/>
      <family val="2"/>
    </font>
    <font>
      <sz val="10"/>
      <name val="Arial Unicode MS"/>
      <family val="2"/>
    </font>
    <font>
      <sz val="8"/>
      <name val="Arial"/>
      <family val="2"/>
    </font>
    <font>
      <b/>
      <sz val="10"/>
      <name val="Arial"/>
      <family val="2"/>
    </font>
    <font>
      <sz val="8"/>
      <name val="@Arial Unicode MS"/>
      <family val="2"/>
    </font>
    <font>
      <sz val="10"/>
      <name val="@Arial Unicode MS"/>
      <family val="2"/>
    </font>
    <font>
      <b/>
      <sz val="8"/>
      <name val="@Arial Unicode MS"/>
      <family val="2"/>
    </font>
    <font>
      <sz val="10"/>
      <name val="Times New Roman"/>
      <family val="1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9" fontId="6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 indent="2"/>
    </xf>
    <xf numFmtId="0" fontId="0" fillId="0" borderId="0" xfId="0" applyAlignment="1">
      <alignment horizontal="left" vertical="center" indent="1"/>
    </xf>
    <xf numFmtId="0" fontId="1" fillId="4" borderId="0" xfId="0" applyFont="1" applyFill="1" applyAlignment="1">
      <alignment horizontal="left" vertical="center" indent="1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left" vertical="center" indent="2"/>
    </xf>
    <xf numFmtId="0" fontId="4" fillId="4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 indent="2"/>
    </xf>
    <xf numFmtId="0" fontId="0" fillId="0" borderId="0" xfId="0" applyFill="1" applyAlignment="1">
      <alignment horizontal="left" vertical="center" indent="1"/>
    </xf>
    <xf numFmtId="4" fontId="1" fillId="0" borderId="0" xfId="0" applyNumberFormat="1" applyFont="1" applyAlignment="1">
      <alignment horizontal="right" vertical="center" wrapText="1"/>
    </xf>
    <xf numFmtId="4" fontId="0" fillId="0" borderId="0" xfId="0" applyNumberFormat="1" applyAlignment="1">
      <alignment horizontal="right" vertical="center" indent="1"/>
    </xf>
    <xf numFmtId="4" fontId="0" fillId="0" borderId="0" xfId="0" applyNumberFormat="1" applyAlignment="1">
      <alignment horizontal="right" vertical="center" indent="4"/>
    </xf>
    <xf numFmtId="4" fontId="0" fillId="5" borderId="0" xfId="0" applyNumberFormat="1" applyFill="1" applyAlignment="1">
      <alignment horizontal="right" vertical="center" indent="1"/>
    </xf>
    <xf numFmtId="4" fontId="5" fillId="0" borderId="0" xfId="0" applyNumberFormat="1" applyFont="1" applyAlignment="1">
      <alignment horizontal="right" vertical="center" indent="1"/>
    </xf>
    <xf numFmtId="4" fontId="5" fillId="5" borderId="0" xfId="0" applyNumberFormat="1" applyFont="1" applyFill="1" applyAlignment="1">
      <alignment horizontal="right" vertical="center" indent="1"/>
    </xf>
    <xf numFmtId="0" fontId="0" fillId="0" borderId="0" xfId="0" applyAlignment="1">
      <alignment horizontal="left" vertical="center"/>
    </xf>
    <xf numFmtId="0" fontId="9" fillId="0" borderId="0" xfId="1" applyFont="1"/>
    <xf numFmtId="2" fontId="9" fillId="0" borderId="0" xfId="1" applyNumberFormat="1" applyFont="1"/>
    <xf numFmtId="1" fontId="10" fillId="0" borderId="0" xfId="1" applyNumberFormat="1" applyFont="1"/>
    <xf numFmtId="0" fontId="6" fillId="0" borderId="0" xfId="1"/>
    <xf numFmtId="0" fontId="13" fillId="0" borderId="14" xfId="1" applyFont="1" applyBorder="1"/>
    <xf numFmtId="0" fontId="13" fillId="0" borderId="16" xfId="1" applyFont="1" applyBorder="1"/>
    <xf numFmtId="1" fontId="9" fillId="0" borderId="16" xfId="1" applyNumberFormat="1" applyFont="1" applyBorder="1"/>
    <xf numFmtId="164" fontId="9" fillId="0" borderId="17" xfId="1" applyNumberFormat="1" applyFont="1" applyBorder="1"/>
    <xf numFmtId="2" fontId="9" fillId="0" borderId="17" xfId="1" applyNumberFormat="1" applyFont="1" applyBorder="1"/>
    <xf numFmtId="1" fontId="9" fillId="0" borderId="17" xfId="1" applyNumberFormat="1" applyFont="1" applyBorder="1"/>
    <xf numFmtId="1" fontId="9" fillId="0" borderId="22" xfId="1" applyNumberFormat="1" applyFont="1" applyBorder="1"/>
    <xf numFmtId="1" fontId="9" fillId="0" borderId="0" xfId="1" applyNumberFormat="1" applyFont="1"/>
    <xf numFmtId="0" fontId="11" fillId="0" borderId="23" xfId="1" applyFont="1" applyBorder="1"/>
    <xf numFmtId="1" fontId="9" fillId="0" borderId="23" xfId="1" applyNumberFormat="1" applyFont="1" applyBorder="1"/>
    <xf numFmtId="0" fontId="13" fillId="0" borderId="23" xfId="1" applyFont="1" applyBorder="1"/>
    <xf numFmtId="165" fontId="9" fillId="0" borderId="23" xfId="1" applyNumberFormat="1" applyFont="1" applyBorder="1"/>
    <xf numFmtId="3" fontId="9" fillId="0" borderId="0" xfId="1" applyNumberFormat="1" applyFont="1"/>
    <xf numFmtId="1" fontId="12" fillId="0" borderId="22" xfId="1" applyNumberFormat="1" applyFont="1" applyBorder="1"/>
    <xf numFmtId="0" fontId="13" fillId="0" borderId="24" xfId="1" applyFont="1" applyBorder="1"/>
    <xf numFmtId="0" fontId="11" fillId="0" borderId="23" xfId="1" applyFont="1" applyBorder="1" applyAlignment="1">
      <alignment wrapText="1"/>
    </xf>
    <xf numFmtId="0" fontId="13" fillId="0" borderId="23" xfId="1" applyFont="1" applyBorder="1" applyAlignment="1">
      <alignment wrapText="1"/>
    </xf>
    <xf numFmtId="2" fontId="9" fillId="0" borderId="23" xfId="1" applyNumberFormat="1" applyFont="1" applyBorder="1"/>
    <xf numFmtId="0" fontId="6" fillId="0" borderId="19" xfId="0" applyFont="1" applyBorder="1"/>
    <xf numFmtId="0" fontId="13" fillId="0" borderId="25" xfId="1" applyFont="1" applyBorder="1"/>
    <xf numFmtId="0" fontId="13" fillId="0" borderId="26" xfId="1" applyFont="1" applyBorder="1"/>
    <xf numFmtId="1" fontId="9" fillId="0" borderId="26" xfId="1" applyNumberFormat="1" applyFont="1" applyBorder="1"/>
    <xf numFmtId="2" fontId="9" fillId="0" borderId="27" xfId="1" applyNumberFormat="1" applyFont="1" applyBorder="1"/>
    <xf numFmtId="1" fontId="9" fillId="0" borderId="27" xfId="1" applyNumberFormat="1" applyFont="1" applyBorder="1"/>
    <xf numFmtId="1" fontId="9" fillId="0" borderId="28" xfId="1" applyNumberFormat="1" applyFont="1" applyBorder="1"/>
    <xf numFmtId="0" fontId="14" fillId="0" borderId="0" xfId="1" applyFont="1"/>
    <xf numFmtId="0" fontId="8" fillId="0" borderId="0" xfId="1" applyFont="1" applyAlignment="1">
      <alignment horizontal="left" vertical="center" wrapText="1"/>
    </xf>
    <xf numFmtId="0" fontId="6" fillId="0" borderId="0" xfId="0" applyFont="1"/>
    <xf numFmtId="1" fontId="0" fillId="0" borderId="0" xfId="0" applyNumberFormat="1"/>
    <xf numFmtId="3" fontId="0" fillId="7" borderId="19" xfId="0" applyNumberFormat="1" applyFill="1" applyBorder="1"/>
    <xf numFmtId="2" fontId="0" fillId="0" borderId="0" xfId="0" applyNumberFormat="1"/>
    <xf numFmtId="3" fontId="0" fillId="7" borderId="15" xfId="0" applyNumberFormat="1" applyFill="1" applyBorder="1"/>
    <xf numFmtId="166" fontId="0" fillId="0" borderId="0" xfId="0" applyNumberFormat="1"/>
    <xf numFmtId="0" fontId="0" fillId="5" borderId="0" xfId="0" applyFill="1" applyAlignment="1">
      <alignment horizontal="center" vertical="center"/>
    </xf>
    <xf numFmtId="4" fontId="19" fillId="0" borderId="0" xfId="0" applyNumberFormat="1" applyFont="1" applyAlignment="1">
      <alignment horizontal="right" vertical="center" inden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1" fillId="6" borderId="8" xfId="1" applyFont="1" applyFill="1" applyBorder="1" applyAlignment="1">
      <alignment horizontal="center" vertical="center" wrapText="1"/>
    </xf>
    <xf numFmtId="0" fontId="11" fillId="0" borderId="15" xfId="1" applyFont="1" applyBorder="1" applyAlignment="1">
      <alignment horizontal="center" vertical="center" wrapText="1"/>
    </xf>
    <xf numFmtId="0" fontId="12" fillId="6" borderId="18" xfId="1" applyFont="1" applyFill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12" fillId="6" borderId="9" xfId="1" applyFont="1" applyFill="1" applyBorder="1" applyAlignment="1">
      <alignment horizontal="center" vertical="center" wrapText="1"/>
    </xf>
    <xf numFmtId="0" fontId="6" fillId="6" borderId="14" xfId="1" applyFill="1" applyBorder="1" applyAlignment="1">
      <alignment wrapText="1"/>
    </xf>
    <xf numFmtId="0" fontId="6" fillId="6" borderId="20" xfId="1" applyFill="1" applyBorder="1" applyAlignment="1">
      <alignment wrapText="1"/>
    </xf>
    <xf numFmtId="0" fontId="12" fillId="6" borderId="10" xfId="1" applyFont="1" applyFill="1" applyBorder="1" applyAlignment="1">
      <alignment horizontal="center" vertical="center" wrapText="1"/>
    </xf>
    <xf numFmtId="0" fontId="6" fillId="0" borderId="15" xfId="1" applyBorder="1" applyAlignment="1">
      <alignment wrapText="1"/>
    </xf>
    <xf numFmtId="0" fontId="6" fillId="0" borderId="21" xfId="1" applyBorder="1" applyAlignment="1">
      <alignment wrapText="1"/>
    </xf>
    <xf numFmtId="0" fontId="12" fillId="6" borderId="11" xfId="1" applyFont="1" applyFill="1" applyBorder="1" applyAlignment="1">
      <alignment horizontal="center" vertical="center"/>
    </xf>
    <xf numFmtId="0" fontId="12" fillId="6" borderId="12" xfId="1" applyFont="1" applyFill="1" applyBorder="1" applyAlignment="1">
      <alignment horizontal="center" vertical="center"/>
    </xf>
    <xf numFmtId="0" fontId="12" fillId="6" borderId="13" xfId="1" applyFont="1" applyFill="1" applyBorder="1" applyAlignment="1">
      <alignment horizontal="center" vertical="center"/>
    </xf>
    <xf numFmtId="2" fontId="11" fillId="6" borderId="8" xfId="1" applyNumberFormat="1" applyFont="1" applyFill="1" applyBorder="1" applyAlignment="1">
      <alignment horizontal="center" vertical="center" wrapText="1"/>
    </xf>
    <xf numFmtId="2" fontId="11" fillId="0" borderId="15" xfId="1" applyNumberFormat="1" applyFont="1" applyBorder="1" applyAlignment="1">
      <alignment horizontal="center" vertical="center" wrapText="1"/>
    </xf>
    <xf numFmtId="0" fontId="12" fillId="6" borderId="16" xfId="1" applyFont="1" applyFill="1" applyBorder="1" applyAlignment="1">
      <alignment horizontal="center" vertical="center"/>
    </xf>
    <xf numFmtId="0" fontId="12" fillId="6" borderId="17" xfId="1" applyFont="1" applyFill="1" applyBorder="1" applyAlignment="1">
      <alignment horizontal="center" vertical="center"/>
    </xf>
    <xf numFmtId="0" fontId="12" fillId="6" borderId="7" xfId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3">
    <cellStyle name="Normal" xfId="0" builtinId="0"/>
    <cellStyle name="Normal 2" xfId="1" xr:uid="{CA94D634-07E1-4DD6-B11C-7B3CF3E7B3B8}"/>
    <cellStyle name="Pourcentage 2" xfId="2" xr:uid="{E5599F78-2B58-4F51-9E66-8C607DA68577}"/>
  </cellStyles>
  <dxfs count="13">
    <dxf>
      <alignment horizontal="left" vertical="center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numFmt numFmtId="4" formatCode="#,##0.00"/>
      <alignment horizontal="righ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relativeIndent="0" justifyLastLine="0" shrinkToFit="0" readingOrder="0"/>
    </dxf>
    <dxf>
      <alignment horizontal="lef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relativeIndent="0" justifyLastLine="0" shrinkToFit="0" readingOrder="0"/>
    </dxf>
    <dxf>
      <alignment horizontal="left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ill>
        <patternFill patternType="solid">
          <fgColor theme="0" tint="-0.14996795556505021"/>
          <bgColor theme="6" tint="0.79998168889431442"/>
        </patternFill>
      </fill>
    </dxf>
    <dxf>
      <font>
        <color theme="6" tint="0.79998168889431442"/>
      </font>
      <fill>
        <patternFill patternType="solid">
          <fgColor theme="1"/>
          <bgColor rgb="FF00B050"/>
        </patternFill>
      </fill>
    </dxf>
    <dxf>
      <font>
        <color theme="6" tint="0.79998168889431442"/>
      </font>
      <fill>
        <patternFill patternType="solid">
          <fgColor theme="1"/>
          <bgColor rgb="FF00B050"/>
        </patternFill>
      </fill>
      <border>
        <bottom style="medium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9" defaultPivotStyle="PivotStyleLight16">
    <tableStyle name="Table1" pivot="0" count="4" xr9:uid="{00000000-0011-0000-FFFF-FFFF00000000}">
      <tableStyleElement type="wholeTable" dxfId="12"/>
      <tableStyleElement type="headerRow" dxfId="11"/>
      <tableStyleElement type="firstColumn" dxfId="10"/>
      <tableStyleElement type="firstRow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microsoft.com/office/2017/10/relationships/person" Target="persons/perso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FS_SOC_3_BE_2017_envoyees_officielles.csv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-O3020100/!Data-Namur/Repertoire%20personnel/Delfosse/calculs%20des%20MBS/MBS%20animales/BOVINS_PORCS_2002%20&#224;%20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B-O3020100/!Data-Namur/Repertoire%20personnel/Delfosse/calculs%20des%20MBS/MBS%20animales/MBS_AUTRES_ANIMAUX_1999-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FS_SOC_3_BE_2017_envoyees_offi"/>
    </sheetNames>
    <sheetDataSet>
      <sheetData sheetId="0">
        <row r="1">
          <cell r="X1" t="str">
            <v>Code old</v>
          </cell>
          <cell r="Y1" t="str">
            <v>SOC_EUR</v>
          </cell>
        </row>
        <row r="194">
          <cell r="X194" t="str">
            <v>D01</v>
          </cell>
          <cell r="Y194" t="str">
            <v>1616.21</v>
          </cell>
        </row>
        <row r="195">
          <cell r="X195" t="e">
            <v>#N/A</v>
          </cell>
          <cell r="Y195">
            <v>0</v>
          </cell>
        </row>
        <row r="196">
          <cell r="X196" t="str">
            <v>D03</v>
          </cell>
          <cell r="Y196" t="str">
            <v>1273.43</v>
          </cell>
        </row>
        <row r="197">
          <cell r="X197" t="str">
            <v>D04</v>
          </cell>
          <cell r="Y197" t="str">
            <v>1400.26</v>
          </cell>
        </row>
        <row r="198">
          <cell r="X198" t="str">
            <v>D05</v>
          </cell>
          <cell r="Y198" t="str">
            <v>983.05</v>
          </cell>
        </row>
        <row r="199">
          <cell r="X199" t="str">
            <v>D06</v>
          </cell>
          <cell r="Y199" t="str">
            <v>1321.32</v>
          </cell>
        </row>
        <row r="200">
          <cell r="X200" t="str">
            <v>D08</v>
          </cell>
          <cell r="Y200" t="str">
            <v>1304.97</v>
          </cell>
        </row>
        <row r="201">
          <cell r="X201" t="e">
            <v>#N/A</v>
          </cell>
          <cell r="Y201">
            <v>0</v>
          </cell>
        </row>
        <row r="202">
          <cell r="X202" t="str">
            <v>D09</v>
          </cell>
          <cell r="Y202" t="str">
            <v>1344.72</v>
          </cell>
        </row>
        <row r="203">
          <cell r="X203" t="str">
            <v>D09</v>
          </cell>
          <cell r="Y203" t="str">
            <v>1344.72</v>
          </cell>
        </row>
        <row r="204">
          <cell r="X204" t="str">
            <v>D10</v>
          </cell>
          <cell r="Y204" t="str">
            <v>5197.27</v>
          </cell>
        </row>
        <row r="205">
          <cell r="X205" t="str">
            <v>D11</v>
          </cell>
          <cell r="Y205" t="str">
            <v>2475.84</v>
          </cell>
        </row>
        <row r="206">
          <cell r="X206" t="str">
            <v>D12</v>
          </cell>
          <cell r="Y206" t="str">
            <v>1453.2</v>
          </cell>
        </row>
        <row r="207">
          <cell r="X207" t="str">
            <v>D26</v>
          </cell>
          <cell r="Y207" t="str">
            <v>1413.6</v>
          </cell>
        </row>
        <row r="208">
          <cell r="X208" t="e">
            <v>#N/A</v>
          </cell>
          <cell r="Y208">
            <v>0</v>
          </cell>
        </row>
        <row r="209">
          <cell r="X209" t="e">
            <v>#N/A</v>
          </cell>
          <cell r="Y209">
            <v>0</v>
          </cell>
        </row>
        <row r="210">
          <cell r="X210" t="str">
            <v>D29</v>
          </cell>
          <cell r="Y210">
            <v>903</v>
          </cell>
        </row>
        <row r="211">
          <cell r="X211" t="str">
            <v>D30</v>
          </cell>
          <cell r="Y211" t="str">
            <v>1396.21</v>
          </cell>
        </row>
        <row r="212">
          <cell r="X212" t="str">
            <v>D31</v>
          </cell>
          <cell r="Y212" t="str">
            <v>2622.83</v>
          </cell>
        </row>
        <row r="213">
          <cell r="X213" t="str">
            <v>D340</v>
          </cell>
          <cell r="Y213">
            <v>1400</v>
          </cell>
        </row>
        <row r="214">
          <cell r="X214" t="e">
            <v>#N/A</v>
          </cell>
          <cell r="Y214">
            <v>0</v>
          </cell>
        </row>
        <row r="215">
          <cell r="X215" t="e">
            <v>#N/A</v>
          </cell>
          <cell r="Y215">
            <v>0</v>
          </cell>
        </row>
        <row r="216">
          <cell r="X216" t="str">
            <v>D23</v>
          </cell>
          <cell r="Y216" t="str">
            <v>8101.29</v>
          </cell>
        </row>
        <row r="217">
          <cell r="X217" t="str">
            <v>D24</v>
          </cell>
          <cell r="Y217" t="str">
            <v>6559.83</v>
          </cell>
        </row>
        <row r="218">
          <cell r="X218" t="str">
            <v>D34</v>
          </cell>
          <cell r="Y218" t="str">
            <v>3653.57</v>
          </cell>
        </row>
        <row r="219">
          <cell r="X219" t="str">
            <v>D35</v>
          </cell>
          <cell r="Y219" t="str">
            <v>3395.98</v>
          </cell>
        </row>
        <row r="220">
          <cell r="X220" t="str">
            <v>D18</v>
          </cell>
          <cell r="Y220" t="str">
            <v>1045.13</v>
          </cell>
        </row>
        <row r="221">
          <cell r="X221" t="str">
            <v>D18A</v>
          </cell>
          <cell r="Y221" t="str">
            <v>566.91</v>
          </cell>
        </row>
        <row r="222">
          <cell r="X222" t="str">
            <v>D18B3</v>
          </cell>
          <cell r="Y222" t="str">
            <v>2157.11</v>
          </cell>
        </row>
        <row r="223">
          <cell r="X223" t="str">
            <v>D18B1</v>
          </cell>
          <cell r="Y223" t="str">
            <v>1586.11</v>
          </cell>
        </row>
        <row r="224">
          <cell r="X224" t="str">
            <v>D18B2</v>
          </cell>
          <cell r="Y224" t="str">
            <v>1124.08</v>
          </cell>
        </row>
        <row r="225">
          <cell r="X225" t="str">
            <v>D14</v>
          </cell>
          <cell r="Y225" t="str">
            <v>9562.8</v>
          </cell>
        </row>
        <row r="226">
          <cell r="X226" t="str">
            <v>D14A</v>
          </cell>
          <cell r="Y226" t="str">
            <v>25120.72</v>
          </cell>
        </row>
        <row r="227">
          <cell r="X227" t="str">
            <v>D14B</v>
          </cell>
          <cell r="Y227">
            <v>4331</v>
          </cell>
        </row>
        <row r="228">
          <cell r="X228" t="str">
            <v>D16</v>
          </cell>
          <cell r="Y228" t="str">
            <v>71105.39</v>
          </cell>
        </row>
        <row r="229">
          <cell r="X229" t="str">
            <v>D19</v>
          </cell>
          <cell r="Y229" t="str">
            <v>4957.07</v>
          </cell>
        </row>
        <row r="230">
          <cell r="X230">
            <v>0</v>
          </cell>
          <cell r="Y230">
            <v>0</v>
          </cell>
        </row>
        <row r="231">
          <cell r="X231" t="str">
            <v>D21</v>
          </cell>
          <cell r="Y231">
            <v>0</v>
          </cell>
        </row>
        <row r="232">
          <cell r="X232" t="str">
            <v>F01</v>
          </cell>
          <cell r="Y232" t="str">
            <v>1028.6</v>
          </cell>
        </row>
        <row r="233">
          <cell r="X233" t="str">
            <v>F01</v>
          </cell>
          <cell r="Y233" t="str">
            <v>1028.6</v>
          </cell>
        </row>
        <row r="234">
          <cell r="X234">
            <v>0</v>
          </cell>
          <cell r="Y234">
            <v>0</v>
          </cell>
        </row>
        <row r="235">
          <cell r="X235" t="e">
            <v>#N/A</v>
          </cell>
          <cell r="Y235">
            <v>0</v>
          </cell>
        </row>
        <row r="236">
          <cell r="X236" t="str">
            <v>G01A</v>
          </cell>
          <cell r="Y236" t="str">
            <v>19894.55</v>
          </cell>
        </row>
        <row r="237">
          <cell r="X237" t="str">
            <v>G01A</v>
          </cell>
          <cell r="Y237" t="str">
            <v>19894.55</v>
          </cell>
        </row>
        <row r="238">
          <cell r="X238" t="e">
            <v>#N/A</v>
          </cell>
          <cell r="Y238" t="str">
            <v>19894.55</v>
          </cell>
        </row>
        <row r="239">
          <cell r="X239" t="e">
            <v>#N/A</v>
          </cell>
          <cell r="Y239" t="str">
            <v>19894.55</v>
          </cell>
        </row>
        <row r="240">
          <cell r="X240">
            <v>0</v>
          </cell>
          <cell r="Y240">
            <v>0</v>
          </cell>
        </row>
        <row r="241">
          <cell r="X241" t="str">
            <v>B_4_1_2</v>
          </cell>
          <cell r="Y241" t="str">
            <v>35516.5</v>
          </cell>
        </row>
        <row r="242">
          <cell r="X242" t="e">
            <v>#N/A</v>
          </cell>
          <cell r="Y242">
            <v>0</v>
          </cell>
        </row>
        <row r="243">
          <cell r="X243" t="e">
            <v>#N/A</v>
          </cell>
          <cell r="Y243">
            <v>0</v>
          </cell>
        </row>
        <row r="244">
          <cell r="X244" t="e">
            <v>#N/A</v>
          </cell>
          <cell r="Y244">
            <v>0</v>
          </cell>
        </row>
        <row r="245">
          <cell r="X245" t="e">
            <v>#N/A</v>
          </cell>
          <cell r="Y245">
            <v>0</v>
          </cell>
        </row>
        <row r="246">
          <cell r="X246" t="e">
            <v>#N/A</v>
          </cell>
          <cell r="Y246">
            <v>0</v>
          </cell>
        </row>
        <row r="247">
          <cell r="X247" t="e">
            <v>#N/A</v>
          </cell>
          <cell r="Y247">
            <v>0</v>
          </cell>
        </row>
        <row r="248">
          <cell r="X248" t="e">
            <v>#N/A</v>
          </cell>
          <cell r="Y248">
            <v>0</v>
          </cell>
        </row>
        <row r="249">
          <cell r="X249" t="e">
            <v>#N/A</v>
          </cell>
          <cell r="Y249">
            <v>0</v>
          </cell>
        </row>
        <row r="250">
          <cell r="X250" t="e">
            <v>#N/A</v>
          </cell>
          <cell r="Y250">
            <v>0</v>
          </cell>
        </row>
        <row r="251">
          <cell r="X251" t="e">
            <v>#N/A</v>
          </cell>
          <cell r="Y251">
            <v>0</v>
          </cell>
        </row>
        <row r="252">
          <cell r="X252">
            <v>0</v>
          </cell>
          <cell r="Y252">
            <v>0</v>
          </cell>
        </row>
        <row r="253">
          <cell r="X253">
            <v>0</v>
          </cell>
          <cell r="Y253">
            <v>0</v>
          </cell>
        </row>
        <row r="254">
          <cell r="X254" t="str">
            <v>G05</v>
          </cell>
          <cell r="Y254" t="str">
            <v>37656.02</v>
          </cell>
        </row>
        <row r="255">
          <cell r="X255" t="e">
            <v>#N/A</v>
          </cell>
          <cell r="Y255">
            <v>0</v>
          </cell>
        </row>
        <row r="256">
          <cell r="X256" t="str">
            <v>X0000T</v>
          </cell>
          <cell r="Y256" t="str">
            <v>11293.86</v>
          </cell>
        </row>
        <row r="257">
          <cell r="X257" t="e">
            <v>#N/A</v>
          </cell>
          <cell r="Y257">
            <v>0</v>
          </cell>
        </row>
        <row r="258">
          <cell r="X258" t="str">
            <v>I02</v>
          </cell>
          <cell r="Y258">
            <v>28392</v>
          </cell>
        </row>
        <row r="259">
          <cell r="X259" t="str">
            <v>D15</v>
          </cell>
          <cell r="Y259">
            <v>310932</v>
          </cell>
        </row>
        <row r="260">
          <cell r="X260" t="str">
            <v>D17</v>
          </cell>
          <cell r="Y260" t="str">
            <v>485997.52</v>
          </cell>
        </row>
        <row r="261">
          <cell r="X261" t="str">
            <v>G07</v>
          </cell>
          <cell r="Y261" t="str">
            <v>107936.85</v>
          </cell>
        </row>
        <row r="262">
          <cell r="X262" t="str">
            <v>J02</v>
          </cell>
          <cell r="Y262" t="str">
            <v>672.3</v>
          </cell>
        </row>
        <row r="263">
          <cell r="X263" t="str">
            <v>J03</v>
          </cell>
          <cell r="Y263" t="str">
            <v>1350.99</v>
          </cell>
        </row>
        <row r="264">
          <cell r="X264" t="str">
            <v>J04</v>
          </cell>
          <cell r="Y264" t="str">
            <v>459.77</v>
          </cell>
        </row>
        <row r="265">
          <cell r="X265" t="str">
            <v>J05</v>
          </cell>
          <cell r="Y265" t="str">
            <v>604.01</v>
          </cell>
        </row>
        <row r="266">
          <cell r="X266" t="str">
            <v>J06</v>
          </cell>
          <cell r="Y266" t="str">
            <v>497.1</v>
          </cell>
        </row>
        <row r="267">
          <cell r="X267" t="str">
            <v>A2300</v>
          </cell>
          <cell r="Y267" t="str">
            <v>1410.7</v>
          </cell>
        </row>
        <row r="268">
          <cell r="X268" t="str">
            <v>J07</v>
          </cell>
          <cell r="Y268" t="str">
            <v>2111.4</v>
          </cell>
        </row>
        <row r="269">
          <cell r="X269" t="str">
            <v>J08</v>
          </cell>
          <cell r="Y269" t="str">
            <v>851.95</v>
          </cell>
        </row>
        <row r="270">
          <cell r="X270" t="e">
            <v>#N/A</v>
          </cell>
          <cell r="Y270">
            <v>0</v>
          </cell>
        </row>
        <row r="271">
          <cell r="X271" t="str">
            <v>J09</v>
          </cell>
          <cell r="Y271" t="str">
            <v>163.44</v>
          </cell>
        </row>
        <row r="272">
          <cell r="X272" t="str">
            <v>J09</v>
          </cell>
          <cell r="Y272" t="str">
            <v>163.44</v>
          </cell>
        </row>
        <row r="273">
          <cell r="X273" t="str">
            <v>J09</v>
          </cell>
          <cell r="Y273" t="str">
            <v>163.44</v>
          </cell>
        </row>
        <row r="274">
          <cell r="X274" t="str">
            <v>J10</v>
          </cell>
          <cell r="Y274">
            <v>600</v>
          </cell>
        </row>
        <row r="275">
          <cell r="X275" t="str">
            <v>J10</v>
          </cell>
          <cell r="Y275">
            <v>600</v>
          </cell>
        </row>
        <row r="276">
          <cell r="X276" t="str">
            <v>J10</v>
          </cell>
          <cell r="Y276">
            <v>120</v>
          </cell>
        </row>
        <row r="277">
          <cell r="X277" t="str">
            <v>J11</v>
          </cell>
          <cell r="Y277" t="str">
            <v>114.24</v>
          </cell>
        </row>
        <row r="278">
          <cell r="X278" t="str">
            <v>J12</v>
          </cell>
          <cell r="Y278" t="str">
            <v>1061.91</v>
          </cell>
        </row>
        <row r="279">
          <cell r="X279" t="str">
            <v>J13</v>
          </cell>
          <cell r="Y279" t="str">
            <v>238.23</v>
          </cell>
        </row>
        <row r="280">
          <cell r="X280" t="str">
            <v>J14</v>
          </cell>
          <cell r="Y280" t="str">
            <v>1046.3</v>
          </cell>
        </row>
        <row r="281">
          <cell r="X281" t="str">
            <v>J15</v>
          </cell>
          <cell r="Y281" t="str">
            <v>1791.72</v>
          </cell>
        </row>
        <row r="282">
          <cell r="X282" t="str">
            <v>J16</v>
          </cell>
          <cell r="Y282" t="str">
            <v>2398.52</v>
          </cell>
        </row>
        <row r="283">
          <cell r="X283">
            <v>0</v>
          </cell>
          <cell r="Y283" t="str">
            <v>4724.75</v>
          </cell>
        </row>
        <row r="284">
          <cell r="X284">
            <v>0</v>
          </cell>
          <cell r="Y284">
            <v>1840</v>
          </cell>
        </row>
        <row r="285">
          <cell r="X285">
            <v>0</v>
          </cell>
          <cell r="Y285">
            <v>870</v>
          </cell>
        </row>
        <row r="286">
          <cell r="X286">
            <v>0</v>
          </cell>
          <cell r="Y286">
            <v>870</v>
          </cell>
        </row>
        <row r="287">
          <cell r="X287">
            <v>0</v>
          </cell>
          <cell r="Y287">
            <v>870</v>
          </cell>
        </row>
        <row r="288">
          <cell r="X288" t="e">
            <v>#N/A</v>
          </cell>
          <cell r="Y288">
            <v>0</v>
          </cell>
        </row>
        <row r="289">
          <cell r="X289" t="e">
            <v>#REF!</v>
          </cell>
          <cell r="Y289">
            <v>184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2"/>
      <sheetName val="2003"/>
      <sheetName val="2004"/>
      <sheetName val="2005"/>
      <sheetName val="2006"/>
      <sheetName val="2007"/>
      <sheetName val="2008"/>
      <sheetName val="2009"/>
      <sheetName val="2010"/>
      <sheetName val="2011_old"/>
      <sheetName val="2012_old"/>
      <sheetName val="2011"/>
      <sheetName val="2012"/>
      <sheetName val="2013"/>
      <sheetName val="2014"/>
      <sheetName val="2015"/>
      <sheetName val="Feuil5"/>
      <sheetName val="prod sec J03"/>
      <sheetName val="prod sec J05"/>
      <sheetName val="2016"/>
      <sheetName val="2017"/>
      <sheetName val="2018"/>
      <sheetName val="2019"/>
      <sheetName val="PBS 2013"/>
      <sheetName val="PBS 2014-2018"/>
      <sheetName val="tarifs insémination 2005"/>
      <sheetName val="PBS_PS_SO-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7">
          <cell r="E7">
            <v>1</v>
          </cell>
          <cell r="F7">
            <v>871.95461690299067</v>
          </cell>
          <cell r="K7">
            <v>871.95461690299067</v>
          </cell>
          <cell r="Q7">
            <v>216.87472969151764</v>
          </cell>
        </row>
        <row r="8">
          <cell r="E8">
            <v>1.8</v>
          </cell>
          <cell r="F8">
            <v>1989.4422809457581</v>
          </cell>
          <cell r="K8">
            <v>3581</v>
          </cell>
          <cell r="L8">
            <v>300</v>
          </cell>
          <cell r="Q8">
            <v>2394</v>
          </cell>
        </row>
        <row r="10">
          <cell r="E10">
            <v>1</v>
          </cell>
          <cell r="F10">
            <v>1084.3736905320534</v>
          </cell>
          <cell r="K10">
            <v>1084.3736905320534</v>
          </cell>
          <cell r="Q10">
            <v>625.45733920185353</v>
          </cell>
        </row>
        <row r="11">
          <cell r="E11">
            <v>0.8</v>
          </cell>
          <cell r="F11">
            <v>2029.6516129032259</v>
          </cell>
          <cell r="K11">
            <v>1624</v>
          </cell>
          <cell r="L11">
            <v>600</v>
          </cell>
          <cell r="Q11">
            <v>1592</v>
          </cell>
        </row>
        <row r="13">
          <cell r="E13">
            <v>2</v>
          </cell>
          <cell r="F13">
            <v>1309.3720661681139</v>
          </cell>
          <cell r="K13">
            <v>2618.7441323362277</v>
          </cell>
          <cell r="Q13">
            <v>2123.3826719133608</v>
          </cell>
        </row>
        <row r="14">
          <cell r="D14">
            <v>212465</v>
          </cell>
          <cell r="F14">
            <v>695.52536929993573</v>
          </cell>
          <cell r="H14">
            <v>6481.2186546975063</v>
          </cell>
          <cell r="I14">
            <v>0.30383854171552865</v>
          </cell>
          <cell r="L14">
            <v>64.447916666666671</v>
          </cell>
          <cell r="Q14">
            <v>393</v>
          </cell>
        </row>
        <row r="15">
          <cell r="D15">
            <v>262715</v>
          </cell>
          <cell r="E15">
            <v>0.4</v>
          </cell>
          <cell r="F15">
            <v>1886.3125996810206</v>
          </cell>
          <cell r="K15">
            <v>755</v>
          </cell>
          <cell r="L15">
            <v>659.41911764705878</v>
          </cell>
          <cell r="Q15">
            <v>524</v>
          </cell>
        </row>
        <row r="16">
          <cell r="E16">
            <v>2.6</v>
          </cell>
          <cell r="F16">
            <v>129.23143611006407</v>
          </cell>
          <cell r="K16">
            <v>336</v>
          </cell>
          <cell r="Q16">
            <v>126</v>
          </cell>
        </row>
        <row r="17">
          <cell r="E17">
            <v>0.4</v>
          </cell>
          <cell r="F17">
            <v>141.49726775956285</v>
          </cell>
          <cell r="H17">
            <v>24.406944986344126</v>
          </cell>
          <cell r="I17">
            <v>36.637806637806641</v>
          </cell>
          <cell r="K17">
            <v>951</v>
          </cell>
          <cell r="Q17">
            <v>116</v>
          </cell>
        </row>
      </sheetData>
      <sheetData sheetId="16"/>
      <sheetData sheetId="17"/>
      <sheetData sheetId="18"/>
      <sheetData sheetId="19">
        <row r="7">
          <cell r="E7">
            <v>1</v>
          </cell>
          <cell r="F7">
            <v>868.19503835092746</v>
          </cell>
          <cell r="K7">
            <v>868.19503835092746</v>
          </cell>
          <cell r="Q7">
            <v>202.92994372946021</v>
          </cell>
        </row>
        <row r="8">
          <cell r="E8">
            <v>1.8</v>
          </cell>
          <cell r="F8">
            <v>1976.3295128939828</v>
          </cell>
          <cell r="K8">
            <v>3557</v>
          </cell>
          <cell r="L8">
            <v>292.5</v>
          </cell>
          <cell r="Q8">
            <v>2438</v>
          </cell>
        </row>
        <row r="10">
          <cell r="E10">
            <v>1</v>
          </cell>
          <cell r="F10">
            <v>1059.0281890008264</v>
          </cell>
          <cell r="K10">
            <v>1059.0281890008264</v>
          </cell>
          <cell r="Q10">
            <v>606.45109445339301</v>
          </cell>
        </row>
        <row r="11">
          <cell r="E11">
            <v>0.8</v>
          </cell>
          <cell r="F11">
            <v>2021.9764890282131</v>
          </cell>
          <cell r="K11">
            <v>1618</v>
          </cell>
          <cell r="L11">
            <v>585</v>
          </cell>
          <cell r="Q11">
            <v>1581</v>
          </cell>
        </row>
        <row r="13">
          <cell r="E13">
            <v>2</v>
          </cell>
          <cell r="F13">
            <v>1280.8451164768903</v>
          </cell>
          <cell r="K13">
            <v>2561.6902329537807</v>
          </cell>
          <cell r="Q13">
            <v>2071.6913625287179</v>
          </cell>
        </row>
        <row r="14">
          <cell r="D14">
            <v>205590</v>
          </cell>
          <cell r="F14">
            <v>643.9154535274356</v>
          </cell>
          <cell r="H14">
            <v>6330.7335320102675</v>
          </cell>
          <cell r="I14">
            <v>0.28437711723980336</v>
          </cell>
          <cell r="L14">
            <v>47.75</v>
          </cell>
          <cell r="Q14">
            <v>384</v>
          </cell>
        </row>
        <row r="15">
          <cell r="D15">
            <v>268485</v>
          </cell>
          <cell r="E15">
            <v>0.4</v>
          </cell>
          <cell r="F15">
            <v>1838.2524967989757</v>
          </cell>
          <cell r="K15">
            <v>735</v>
          </cell>
          <cell r="L15">
            <v>650.69863013698625</v>
          </cell>
          <cell r="Q15">
            <v>512</v>
          </cell>
        </row>
        <row r="16">
          <cell r="E16">
            <v>2.6</v>
          </cell>
          <cell r="F16">
            <v>136.1198161065314</v>
          </cell>
          <cell r="K16">
            <v>354</v>
          </cell>
          <cell r="Q16">
            <v>130</v>
          </cell>
        </row>
        <row r="17">
          <cell r="E17">
            <v>0.4</v>
          </cell>
          <cell r="F17">
            <v>160.09072978303749</v>
          </cell>
          <cell r="H17">
            <v>25.531790458684934</v>
          </cell>
          <cell r="I17">
            <v>38.482709630614835</v>
          </cell>
          <cell r="K17">
            <v>1047</v>
          </cell>
          <cell r="Q17">
            <v>99</v>
          </cell>
        </row>
      </sheetData>
      <sheetData sheetId="20">
        <row r="7">
          <cell r="E7">
            <v>1</v>
          </cell>
          <cell r="F7">
            <v>848.2940117032598</v>
          </cell>
          <cell r="K7">
            <v>848.2940117032598</v>
          </cell>
          <cell r="Q7">
            <v>207.10041924723339</v>
          </cell>
        </row>
        <row r="8">
          <cell r="E8">
            <v>1.8</v>
          </cell>
          <cell r="F8">
            <v>1913.3765929778933</v>
          </cell>
          <cell r="K8">
            <v>3444</v>
          </cell>
          <cell r="L8">
            <v>279.3</v>
          </cell>
          <cell r="Q8">
            <v>2319</v>
          </cell>
        </row>
        <row r="10">
          <cell r="E10">
            <v>1</v>
          </cell>
          <cell r="F10">
            <v>1064.8127742758184</v>
          </cell>
          <cell r="K10">
            <v>1064.8127742758184</v>
          </cell>
          <cell r="Q10">
            <v>611.36554259314835</v>
          </cell>
        </row>
        <row r="11">
          <cell r="E11">
            <v>0.8</v>
          </cell>
          <cell r="F11">
            <v>1938.1515650741351</v>
          </cell>
          <cell r="K11">
            <v>1551</v>
          </cell>
          <cell r="L11">
            <v>558.6</v>
          </cell>
          <cell r="Q11">
            <v>1531</v>
          </cell>
        </row>
        <row r="13">
          <cell r="E13">
            <v>2</v>
          </cell>
          <cell r="F13">
            <v>1287.391510499408</v>
          </cell>
          <cell r="K13">
            <v>2574.783020998816</v>
          </cell>
          <cell r="Q13">
            <v>2084.0716698944298</v>
          </cell>
        </row>
        <row r="14">
          <cell r="D14">
            <v>196215</v>
          </cell>
          <cell r="F14">
            <v>682.10954848260553</v>
          </cell>
          <cell r="H14">
            <v>6583.2926089483117</v>
          </cell>
          <cell r="I14">
            <v>0.35889254846685048</v>
          </cell>
          <cell r="L14">
            <v>85.395833333333329</v>
          </cell>
          <cell r="Q14">
            <v>386</v>
          </cell>
        </row>
        <row r="15">
          <cell r="D15">
            <v>247412</v>
          </cell>
          <cell r="E15">
            <v>0.4</v>
          </cell>
          <cell r="F15">
            <v>1778.5581454918033</v>
          </cell>
          <cell r="K15">
            <v>711</v>
          </cell>
          <cell r="L15">
            <v>626.17031630170311</v>
          </cell>
          <cell r="Q15">
            <v>515</v>
          </cell>
        </row>
        <row r="16">
          <cell r="E16">
            <v>2.6</v>
          </cell>
          <cell r="F16">
            <v>154.68475902543128</v>
          </cell>
          <cell r="K16">
            <v>402</v>
          </cell>
          <cell r="Q16">
            <v>148</v>
          </cell>
        </row>
        <row r="17">
          <cell r="E17">
            <v>0.4</v>
          </cell>
          <cell r="F17">
            <v>195.08536585365854</v>
          </cell>
          <cell r="H17">
            <v>24.228754857239398</v>
          </cell>
          <cell r="I17">
            <v>47.656910247536175</v>
          </cell>
          <cell r="K17">
            <v>1233</v>
          </cell>
          <cell r="Q17">
            <v>104</v>
          </cell>
        </row>
      </sheetData>
      <sheetData sheetId="21">
        <row r="7">
          <cell r="E7">
            <v>1</v>
          </cell>
          <cell r="F7">
            <v>919.47632810769255</v>
          </cell>
          <cell r="K7">
            <v>919.47632810769255</v>
          </cell>
          <cell r="Q7">
            <v>203.67830319861787</v>
          </cell>
        </row>
        <row r="8">
          <cell r="E8">
            <v>1.8</v>
          </cell>
          <cell r="F8">
            <v>1934.0722623679821</v>
          </cell>
          <cell r="K8">
            <v>3481</v>
          </cell>
          <cell r="L8">
            <v>276.75</v>
          </cell>
          <cell r="Q8">
            <v>2651</v>
          </cell>
        </row>
        <row r="10">
          <cell r="E10">
            <v>1</v>
          </cell>
          <cell r="F10">
            <v>1089.1390351603577</v>
          </cell>
          <cell r="K10">
            <v>1089.1390351603577</v>
          </cell>
          <cell r="Q10">
            <v>621.60864724952933</v>
          </cell>
        </row>
        <row r="11">
          <cell r="E11">
            <v>0.8</v>
          </cell>
          <cell r="F11">
            <v>1984.7647058823529</v>
          </cell>
          <cell r="K11">
            <v>1588</v>
          </cell>
          <cell r="L11">
            <v>553.5</v>
          </cell>
          <cell r="Q11">
            <v>1547</v>
          </cell>
        </row>
        <row r="13">
          <cell r="E13">
            <v>2</v>
          </cell>
          <cell r="F13">
            <v>1318.7562171495956</v>
          </cell>
          <cell r="K13">
            <v>2637.5124342991912</v>
          </cell>
          <cell r="Q13">
            <v>2131.0156854679399</v>
          </cell>
        </row>
        <row r="14">
          <cell r="D14">
            <v>198338</v>
          </cell>
          <cell r="F14">
            <v>691.39357429718871</v>
          </cell>
          <cell r="H14">
            <v>6714.6765971075001</v>
          </cell>
          <cell r="I14">
            <v>0.33821926838699135</v>
          </cell>
          <cell r="L14">
            <v>101.84375</v>
          </cell>
          <cell r="Q14">
            <v>396</v>
          </cell>
        </row>
        <row r="15">
          <cell r="D15">
            <v>247429</v>
          </cell>
          <cell r="E15">
            <v>0.4</v>
          </cell>
          <cell r="F15">
            <v>1800.5576923076924</v>
          </cell>
          <cell r="K15">
            <v>720</v>
          </cell>
          <cell r="L15">
            <v>627.70637119113576</v>
          </cell>
          <cell r="Q15">
            <v>528</v>
          </cell>
        </row>
        <row r="16">
          <cell r="E16">
            <v>2.6</v>
          </cell>
          <cell r="F16">
            <v>145.09301040312093</v>
          </cell>
          <cell r="K16">
            <v>377</v>
          </cell>
          <cell r="Q16">
            <v>141</v>
          </cell>
        </row>
        <row r="17">
          <cell r="E17">
            <v>0.4</v>
          </cell>
          <cell r="F17">
            <v>307.96121883656508</v>
          </cell>
          <cell r="H17">
            <v>25.063176895306857</v>
          </cell>
          <cell r="I17">
            <v>44.465271468404396</v>
          </cell>
          <cell r="K17">
            <v>1237</v>
          </cell>
          <cell r="Q17">
            <v>125</v>
          </cell>
        </row>
      </sheetData>
      <sheetData sheetId="22">
        <row r="7">
          <cell r="E7">
            <v>1</v>
          </cell>
          <cell r="F7">
            <v>855.22053865211137</v>
          </cell>
          <cell r="K7">
            <v>855.22053865211137</v>
          </cell>
          <cell r="Q7">
            <v>171.06190283182008</v>
          </cell>
        </row>
        <row r="8">
          <cell r="E8">
            <v>1.8</v>
          </cell>
          <cell r="F8">
            <v>1942.2737430167597</v>
          </cell>
          <cell r="K8">
            <v>3496</v>
          </cell>
          <cell r="L8">
            <v>265.5</v>
          </cell>
          <cell r="Q8">
            <v>2417</v>
          </cell>
        </row>
        <row r="10">
          <cell r="E10">
            <v>1</v>
          </cell>
          <cell r="F10">
            <v>1059.1550219980898</v>
          </cell>
          <cell r="K10">
            <v>1059.1550219980898</v>
          </cell>
          <cell r="Q10">
            <v>592.75706211730665</v>
          </cell>
        </row>
        <row r="11">
          <cell r="E11">
            <v>0.8</v>
          </cell>
          <cell r="F11">
            <v>2021.6543778801843</v>
          </cell>
          <cell r="K11">
            <v>1617</v>
          </cell>
          <cell r="L11">
            <v>531</v>
          </cell>
          <cell r="Q11">
            <v>1554</v>
          </cell>
        </row>
        <row r="13">
          <cell r="E13">
            <v>2</v>
          </cell>
          <cell r="F13">
            <v>1287.7406796440296</v>
          </cell>
          <cell r="K13">
            <v>2575.4813592880591</v>
          </cell>
          <cell r="Q13">
            <v>2072.5250059270738</v>
          </cell>
        </row>
        <row r="14">
          <cell r="D14">
            <v>198654</v>
          </cell>
          <cell r="E14">
            <v>0.3</v>
          </cell>
          <cell r="F14">
            <v>715.86126760563377</v>
          </cell>
          <cell r="H14">
            <v>6720.5673121018599</v>
          </cell>
          <cell r="I14">
            <v>0.35590322143046754</v>
          </cell>
          <cell r="L14">
            <v>65.5625</v>
          </cell>
          <cell r="Q14">
            <v>386</v>
          </cell>
        </row>
        <row r="15">
          <cell r="D15">
            <v>242160</v>
          </cell>
          <cell r="E15">
            <v>0.4</v>
          </cell>
          <cell r="F15">
            <v>1838.7554347826087</v>
          </cell>
          <cell r="K15">
            <v>736</v>
          </cell>
          <cell r="L15">
            <v>632.78</v>
          </cell>
          <cell r="Q15">
            <v>515</v>
          </cell>
        </row>
        <row r="16">
          <cell r="E16">
            <v>2.6</v>
          </cell>
          <cell r="F16">
            <v>162.62909404659189</v>
          </cell>
          <cell r="K16">
            <v>423</v>
          </cell>
          <cell r="Q16">
            <v>156</v>
          </cell>
        </row>
        <row r="17">
          <cell r="E17">
            <v>0.4</v>
          </cell>
          <cell r="F17">
            <v>215.93617021276594</v>
          </cell>
          <cell r="H17">
            <v>24.202334630350194</v>
          </cell>
          <cell r="I17">
            <v>54.180926946350695</v>
          </cell>
          <cell r="K17">
            <v>1397</v>
          </cell>
          <cell r="Q17">
            <v>121</v>
          </cell>
        </row>
      </sheetData>
      <sheetData sheetId="23"/>
      <sheetData sheetId="24">
        <row r="1">
          <cell r="E1" t="str">
            <v>Croit - qté</v>
          </cell>
        </row>
      </sheetData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9"/>
      <sheetName val="2000"/>
      <sheetName val="2001"/>
      <sheetName val="2002"/>
      <sheetName val="2003"/>
      <sheetName val="2004"/>
      <sheetName val="2005"/>
      <sheetName val="2006"/>
      <sheetName val="2007"/>
      <sheetName val="2008"/>
      <sheetName val="2009"/>
      <sheetName val="2010"/>
      <sheetName val="2011_old"/>
      <sheetName val="2012_old"/>
      <sheetName val="2011"/>
      <sheetName val="2012"/>
      <sheetName val="2013"/>
      <sheetName val="2014"/>
      <sheetName val="2015"/>
      <sheetName val="2016"/>
      <sheetName val="2017"/>
      <sheetName val="2018"/>
      <sheetName val="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8">
          <cell r="D8">
            <v>2.3414000000000001</v>
          </cell>
        </row>
      </sheetData>
      <sheetData sheetId="15">
        <row r="8">
          <cell r="D8">
            <v>2.3267000000000002</v>
          </cell>
        </row>
      </sheetData>
      <sheetData sheetId="16">
        <row r="8">
          <cell r="D8">
            <v>2.3166000000000002</v>
          </cell>
        </row>
      </sheetData>
      <sheetData sheetId="17"/>
      <sheetData sheetId="18">
        <row r="8">
          <cell r="D8">
            <v>2.12</v>
          </cell>
          <cell r="F8">
            <v>113.9712</v>
          </cell>
          <cell r="K8">
            <v>9.1999999999999993</v>
          </cell>
          <cell r="L8">
            <v>37.596529646797308</v>
          </cell>
        </row>
        <row r="10">
          <cell r="D10">
            <v>0.90779166666666677</v>
          </cell>
          <cell r="F10">
            <v>13.571485416666668</v>
          </cell>
          <cell r="Q10">
            <v>2.5870000000000002</v>
          </cell>
        </row>
        <row r="11">
          <cell r="F11">
            <v>1.8804031350482311</v>
          </cell>
          <cell r="L11">
            <v>19.375299999999999</v>
          </cell>
          <cell r="Q11">
            <v>3.194292635171426</v>
          </cell>
        </row>
        <row r="12">
          <cell r="D12">
            <v>180.42099999999999</v>
          </cell>
          <cell r="F12">
            <v>25.149793185131198</v>
          </cell>
        </row>
      </sheetData>
      <sheetData sheetId="19">
        <row r="8">
          <cell r="D8">
            <v>2.4581987745599481</v>
          </cell>
          <cell r="F8">
            <v>125.36718872408294</v>
          </cell>
          <cell r="K8">
            <v>9.1999999999999993</v>
          </cell>
          <cell r="L8">
            <v>37.596529646797308</v>
          </cell>
        </row>
        <row r="10">
          <cell r="D10">
            <v>0.86991666666666678</v>
          </cell>
          <cell r="F10">
            <v>13.005254166666667</v>
          </cell>
          <cell r="Q10">
            <v>2.5870000000000002</v>
          </cell>
        </row>
        <row r="11">
          <cell r="F11">
            <v>0.84159947749196129</v>
          </cell>
          <cell r="L11">
            <v>16.063740391355143</v>
          </cell>
          <cell r="Q11">
            <v>3.1227700638284057</v>
          </cell>
        </row>
        <row r="12">
          <cell r="D12">
            <v>176.13909235580903</v>
          </cell>
          <cell r="F12">
            <v>24.552916481813764</v>
          </cell>
        </row>
      </sheetData>
      <sheetData sheetId="20">
        <row r="8">
          <cell r="D8">
            <v>2.2496040036454934</v>
          </cell>
          <cell r="F8">
            <v>118.96494203089743</v>
          </cell>
          <cell r="K8">
            <v>6.8999999999999995</v>
          </cell>
          <cell r="L8">
            <v>35.29652964679731</v>
          </cell>
        </row>
        <row r="10">
          <cell r="D10">
            <v>0.8627083333333333</v>
          </cell>
          <cell r="F10">
            <v>12.897489583333332</v>
          </cell>
          <cell r="Q10">
            <v>2.5870000000000002</v>
          </cell>
        </row>
        <row r="11">
          <cell r="F11">
            <v>1.6475462218649517</v>
          </cell>
          <cell r="L11">
            <v>22.552516879975769</v>
          </cell>
          <cell r="Q11">
            <v>3.0528489356829165</v>
          </cell>
        </row>
        <row r="12">
          <cell r="D12">
            <v>171.95880665736374</v>
          </cell>
          <cell r="F12">
            <v>23.970205374067653</v>
          </cell>
        </row>
      </sheetData>
      <sheetData sheetId="21">
        <row r="8">
          <cell r="D8">
            <v>2.3441928968722907</v>
          </cell>
          <cell r="F8">
            <v>121.89564218447589</v>
          </cell>
          <cell r="K8">
            <v>6.8999999999999995</v>
          </cell>
          <cell r="L8">
            <v>35.29652964679731</v>
          </cell>
        </row>
        <row r="10">
          <cell r="D10">
            <v>0.88166666666666671</v>
          </cell>
          <cell r="F10">
            <v>13.180916666666667</v>
          </cell>
          <cell r="Q10">
            <v>2.5870000000000002</v>
          </cell>
        </row>
        <row r="11">
          <cell r="F11">
            <v>1.9337429662379424</v>
          </cell>
          <cell r="L11">
            <v>19.562657719366566</v>
          </cell>
          <cell r="Q11">
            <v>2.9844933932389703</v>
          </cell>
        </row>
        <row r="12">
          <cell r="D12">
            <v>167.8777311245149</v>
          </cell>
          <cell r="F12">
            <v>23.401323671693497</v>
          </cell>
        </row>
      </sheetData>
      <sheetData sheetId="22">
        <row r="8">
          <cell r="D8">
            <v>2.2838332689371876</v>
          </cell>
          <cell r="F8">
            <v>117.15896062998327</v>
          </cell>
          <cell r="K8">
            <v>6.8999999999999995</v>
          </cell>
          <cell r="L8">
            <v>35.29652964679731</v>
          </cell>
        </row>
        <row r="10">
          <cell r="D10">
            <v>0.84191666666666665</v>
          </cell>
          <cell r="F10">
            <v>12.586654166666666</v>
          </cell>
          <cell r="Q10">
            <v>2.5870000000000002</v>
          </cell>
        </row>
        <row r="11">
          <cell r="F11">
            <v>1.701721663987138</v>
          </cell>
          <cell r="L11">
            <v>19.298725131100728</v>
          </cell>
          <cell r="Q11">
            <v>2.9176683818764002</v>
          </cell>
        </row>
        <row r="12">
          <cell r="D12">
            <v>163.89351121557138</v>
          </cell>
          <cell r="F12">
            <v>22.845943163249295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DELFOSSE Camille" id="{8A4AAA80-F5E2-4C24-AD20-72ADA833C62B}" userId="S::camille.delfosse@spw.wallonie.be::d9f5dbb5-8d45-4a63-895e-ae896c1b9574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B3:H205" totalsRowShown="0" headerRowDxfId="8" dataDxfId="7">
  <autoFilter ref="B3:H205" xr:uid="{00000000-0009-0000-0100-000001000000}"/>
  <tableColumns count="7">
    <tableColumn id="1" xr3:uid="{00000000-0010-0000-0000-000001000000}" name="#" dataDxfId="6"/>
    <tableColumn id="2" xr3:uid="{00000000-0010-0000-0000-000002000000}" name="Code INS harmonisé" dataDxfId="5"/>
    <tableColumn id="3" xr3:uid="{00000000-0010-0000-0000-000003000000}" name="Code UE" dataDxfId="4"/>
    <tableColumn id="4" xr3:uid="{00000000-0010-0000-0000-000004000000}" name="Désignation" dataDxfId="3"/>
    <tableColumn id="5" xr3:uid="{00000000-0010-0000-0000-000005000000}" name="Production brute standard" dataDxfId="2"/>
    <tableColumn id="6" xr3:uid="{00000000-0010-0000-0000-000006000000}" name="Unité" dataDxfId="1"/>
    <tableColumn id="7" xr3:uid="{47AF2AAA-BD6C-4B07-AE4D-027192B091B3}" name="Source" dataDxfId="0"/>
  </tableColumns>
  <tableStyleInfo name="Table1" showFirstColumn="1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79" dT="2021-05-04T12:29:00.80" personId="{8A4AAA80-F5E2-4C24-AD20-72ADA833C62B}" id="{840898BC-3F70-468A-9125-93E8653CF8B4}">
    <text>Le rendement de 2016 était trop élevé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5"/>
  <sheetViews>
    <sheetView showGridLines="0" tabSelected="1" zoomScaleNormal="100" workbookViewId="0">
      <pane xSplit="7" ySplit="3" topLeftCell="H123" activePane="bottomRight" state="frozen"/>
      <selection pane="topRight" activeCell="H1" sqref="H1"/>
      <selection pane="bottomLeft" activeCell="A4" sqref="A4"/>
      <selection pane="bottomRight" activeCell="H132" sqref="C131:H132"/>
    </sheetView>
  </sheetViews>
  <sheetFormatPr baseColWidth="10" defaultColWidth="11.44140625" defaultRowHeight="14.4" x14ac:dyDescent="0.3"/>
  <cols>
    <col min="1" max="1" width="2.6640625" style="1" customWidth="1"/>
    <col min="2" max="2" width="5.6640625" style="4" customWidth="1"/>
    <col min="3" max="3" width="12.6640625" style="5" customWidth="1"/>
    <col min="4" max="4" width="14.5546875" style="6" customWidth="1"/>
    <col min="5" max="5" width="50.6640625" style="6" customWidth="1"/>
    <col min="6" max="6" width="18.6640625" style="15" customWidth="1"/>
    <col min="7" max="7" width="11.44140625" style="2"/>
    <col min="8" max="8" width="8.88671875" style="1" bestFit="1" customWidth="1"/>
    <col min="9" max="16384" width="11.44140625" style="1"/>
  </cols>
  <sheetData>
    <row r="1" spans="1:8" s="4" customFormat="1" ht="30" customHeight="1" x14ac:dyDescent="0.3">
      <c r="A1" s="4" t="s">
        <v>372</v>
      </c>
      <c r="B1" s="62" t="s">
        <v>434</v>
      </c>
      <c r="C1" s="63"/>
      <c r="D1" s="63"/>
      <c r="E1" s="63"/>
      <c r="F1" s="63"/>
      <c r="G1" s="64"/>
    </row>
    <row r="2" spans="1:8" s="4" customFormat="1" ht="18.600000000000001" thickBot="1" x14ac:dyDescent="0.35">
      <c r="B2" s="59">
        <v>2017</v>
      </c>
      <c r="C2" s="60"/>
      <c r="D2" s="60"/>
      <c r="E2" s="60"/>
      <c r="F2" s="60"/>
      <c r="G2" s="61"/>
    </row>
    <row r="3" spans="1:8" s="3" customFormat="1" ht="30" customHeight="1" x14ac:dyDescent="0.3">
      <c r="B3" s="3" t="s">
        <v>373</v>
      </c>
      <c r="C3" s="3" t="s">
        <v>70</v>
      </c>
      <c r="D3" s="3" t="s">
        <v>71</v>
      </c>
      <c r="E3" s="3" t="s">
        <v>72</v>
      </c>
      <c r="F3" s="13" t="s">
        <v>73</v>
      </c>
      <c r="G3" s="3" t="s">
        <v>74</v>
      </c>
      <c r="H3" s="3" t="s">
        <v>445</v>
      </c>
    </row>
    <row r="4" spans="1:8" ht="20.100000000000001" customHeight="1" x14ac:dyDescent="0.3">
      <c r="B4" s="4">
        <v>1</v>
      </c>
      <c r="C4" s="9" t="s">
        <v>401</v>
      </c>
      <c r="D4" s="7"/>
      <c r="E4" s="7" t="s">
        <v>411</v>
      </c>
      <c r="F4" s="16"/>
      <c r="G4" s="8"/>
      <c r="H4" s="19"/>
    </row>
    <row r="5" spans="1:8" x14ac:dyDescent="0.3">
      <c r="B5" s="4">
        <v>2</v>
      </c>
      <c r="C5" s="5" t="s">
        <v>93</v>
      </c>
      <c r="D5" s="6" t="s">
        <v>0</v>
      </c>
      <c r="E5" s="6" t="s">
        <v>94</v>
      </c>
      <c r="F5" s="14">
        <f>VLOOKUP(Tableau1[[#This Row],[Code INS harmonisé]],Feuil1!C:I,7,FALSE)</f>
        <v>1651.2549814943802</v>
      </c>
      <c r="G5" s="2" t="s">
        <v>75</v>
      </c>
      <c r="H5" s="19" t="s">
        <v>596</v>
      </c>
    </row>
    <row r="6" spans="1:8" x14ac:dyDescent="0.3">
      <c r="B6" s="4">
        <v>3</v>
      </c>
      <c r="C6" s="5" t="s">
        <v>95</v>
      </c>
      <c r="D6" s="6" t="s">
        <v>96</v>
      </c>
      <c r="E6" s="6" t="s">
        <v>97</v>
      </c>
      <c r="F6" s="14">
        <f>VLOOKUP(Tableau1[[#This Row],[Code INS harmonisé]],Feuil1!C:I,7,FALSE)</f>
        <v>1021.1164844801826</v>
      </c>
      <c r="G6" s="2" t="s">
        <v>75</v>
      </c>
      <c r="H6" s="19" t="s">
        <v>596</v>
      </c>
    </row>
    <row r="7" spans="1:8" x14ac:dyDescent="0.3">
      <c r="B7" s="4">
        <v>4</v>
      </c>
      <c r="C7" s="5" t="s">
        <v>98</v>
      </c>
      <c r="D7" s="6" t="s">
        <v>96</v>
      </c>
      <c r="E7" s="6" t="s">
        <v>99</v>
      </c>
      <c r="F7" s="14">
        <f>VLOOKUP(Tableau1[[#This Row],[Code INS harmonisé]],Feuil1!C:I,7,FALSE)</f>
        <v>1561.9611912752089</v>
      </c>
      <c r="G7" s="2" t="s">
        <v>75</v>
      </c>
      <c r="H7" s="19" t="s">
        <v>596</v>
      </c>
    </row>
    <row r="8" spans="1:8" x14ac:dyDescent="0.3">
      <c r="B8" s="4">
        <v>5</v>
      </c>
      <c r="D8" s="6" t="s">
        <v>1</v>
      </c>
      <c r="E8" s="6" t="s">
        <v>2</v>
      </c>
      <c r="F8" s="14">
        <f>VLOOKUP(Tableau1[[#This Row],[Code UE]],Feuil1!A:I,9,0)</f>
        <v>1562.9670199843331</v>
      </c>
      <c r="G8" s="2" t="s">
        <v>75</v>
      </c>
      <c r="H8" s="19" t="s">
        <v>596</v>
      </c>
    </row>
    <row r="9" spans="1:8" x14ac:dyDescent="0.3">
      <c r="B9" s="4">
        <v>6</v>
      </c>
      <c r="D9" s="6" t="s">
        <v>3</v>
      </c>
      <c r="E9" s="6" t="s">
        <v>4</v>
      </c>
      <c r="F9" s="17" t="str">
        <f>VLOOKUP(Tableau1[[#This Row],[Code UE]],[1]IFS_SOC_3_BE_2017_envoyees_offi!$X:$Y,2,0)</f>
        <v>1616.21</v>
      </c>
      <c r="G9" s="2" t="s">
        <v>75</v>
      </c>
      <c r="H9" s="19" t="s">
        <v>446</v>
      </c>
    </row>
    <row r="10" spans="1:8" x14ac:dyDescent="0.3">
      <c r="B10" s="4">
        <v>7</v>
      </c>
      <c r="C10" s="5" t="s">
        <v>100</v>
      </c>
      <c r="D10" s="6" t="s">
        <v>5</v>
      </c>
      <c r="E10" s="6" t="s">
        <v>101</v>
      </c>
      <c r="F10" s="17" t="str">
        <f>VLOOKUP(Tableau1[[#This Row],[Code UE]],[1]IFS_SOC_3_BE_2017_envoyees_offi!$X:$Y,2,0)</f>
        <v>1273.43</v>
      </c>
      <c r="G10" s="2" t="s">
        <v>75</v>
      </c>
      <c r="H10" s="19" t="s">
        <v>446</v>
      </c>
    </row>
    <row r="11" spans="1:8" x14ac:dyDescent="0.3">
      <c r="B11" s="4">
        <v>8</v>
      </c>
      <c r="C11" s="5" t="s">
        <v>102</v>
      </c>
      <c r="D11" s="6" t="s">
        <v>6</v>
      </c>
      <c r="E11" s="6" t="s">
        <v>103</v>
      </c>
      <c r="F11" s="14">
        <f>VLOOKUP(Tableau1[[#This Row],[Code INS harmonisé]],Feuil1!C:I,7,FALSE)</f>
        <v>1431.2546898013752</v>
      </c>
      <c r="G11" s="2" t="s">
        <v>75</v>
      </c>
      <c r="H11" s="19" t="s">
        <v>596</v>
      </c>
    </row>
    <row r="12" spans="1:8" x14ac:dyDescent="0.3">
      <c r="B12" s="4">
        <v>9</v>
      </c>
      <c r="C12" s="5" t="s">
        <v>104</v>
      </c>
      <c r="D12" s="6" t="s">
        <v>7</v>
      </c>
      <c r="E12" s="6" t="s">
        <v>105</v>
      </c>
      <c r="F12" s="14">
        <f>VLOOKUP(Tableau1[[#This Row],[Code INS harmonisé]],Feuil1!C:I,7,FALSE)</f>
        <v>1049.2252551139309</v>
      </c>
      <c r="G12" s="2" t="s">
        <v>75</v>
      </c>
      <c r="H12" s="19" t="s">
        <v>596</v>
      </c>
    </row>
    <row r="13" spans="1:8" x14ac:dyDescent="0.3">
      <c r="B13" s="4">
        <v>10</v>
      </c>
      <c r="D13" s="6" t="s">
        <v>8</v>
      </c>
      <c r="E13" s="6" t="s">
        <v>9</v>
      </c>
      <c r="F13" s="17" t="str">
        <f>VLOOKUP(Tableau1[[#This Row],[Code UE]],[1]IFS_SOC_3_BE_2017_envoyees_offi!$X:$Y,2,0)</f>
        <v>1400.26</v>
      </c>
      <c r="G13" s="2" t="s">
        <v>75</v>
      </c>
      <c r="H13" s="19" t="s">
        <v>446</v>
      </c>
    </row>
    <row r="14" spans="1:8" x14ac:dyDescent="0.3">
      <c r="B14" s="4">
        <v>11</v>
      </c>
      <c r="C14" s="5" t="s">
        <v>106</v>
      </c>
      <c r="D14" s="6" t="s">
        <v>10</v>
      </c>
      <c r="E14" s="6" t="s">
        <v>107</v>
      </c>
      <c r="F14" s="17" t="str">
        <f>VLOOKUP(Tableau1[[#This Row],[Code UE]],[1]IFS_SOC_3_BE_2017_envoyees_offi!$X:$Y,2,0)</f>
        <v>983.05</v>
      </c>
      <c r="G14" s="2" t="s">
        <v>75</v>
      </c>
      <c r="H14" s="19" t="s">
        <v>446</v>
      </c>
    </row>
    <row r="15" spans="1:8" x14ac:dyDescent="0.3">
      <c r="B15" s="4">
        <v>12</v>
      </c>
      <c r="C15" s="5" t="s">
        <v>108</v>
      </c>
      <c r="D15" s="6" t="s">
        <v>11</v>
      </c>
      <c r="E15" s="6" t="s">
        <v>109</v>
      </c>
      <c r="F15" s="17" t="str">
        <f>VLOOKUP(Tableau1[[#This Row],[Code UE]],[1]IFS_SOC_3_BE_2017_envoyees_offi!$X:$Y,2,0)</f>
        <v>1321.32</v>
      </c>
      <c r="G15" s="2" t="s">
        <v>75</v>
      </c>
      <c r="H15" s="19" t="s">
        <v>446</v>
      </c>
    </row>
    <row r="16" spans="1:8" x14ac:dyDescent="0.3">
      <c r="B16" s="4">
        <v>13</v>
      </c>
      <c r="C16" s="5" t="s">
        <v>316</v>
      </c>
      <c r="E16" s="6" t="s">
        <v>327</v>
      </c>
      <c r="F16" s="14">
        <f>VLOOKUP(Tableau1[[#This Row],[Code INS harmonisé]],Feuil1!C:I,7,FALSE)</f>
        <v>1304.9677200536444</v>
      </c>
      <c r="G16" s="2" t="s">
        <v>75</v>
      </c>
      <c r="H16" s="19"/>
    </row>
    <row r="17" spans="2:8" x14ac:dyDescent="0.3">
      <c r="B17" s="4">
        <v>14</v>
      </c>
      <c r="C17" s="5" t="s">
        <v>317</v>
      </c>
      <c r="E17" s="6" t="s">
        <v>110</v>
      </c>
      <c r="F17" s="14">
        <f>VLOOKUP(Tableau1[[#This Row],[Code INS harmonisé]],Feuil1!C:I,7,FALSE)</f>
        <v>1304.9677200536444</v>
      </c>
      <c r="G17" s="2" t="s">
        <v>75</v>
      </c>
      <c r="H17" s="19"/>
    </row>
    <row r="18" spans="2:8" x14ac:dyDescent="0.3">
      <c r="B18" s="4">
        <v>15</v>
      </c>
      <c r="D18" s="6" t="s">
        <v>12</v>
      </c>
      <c r="E18" s="6" t="s">
        <v>374</v>
      </c>
      <c r="F18" s="17" t="str">
        <f>VLOOKUP(Tableau1[[#This Row],[Code UE]],[1]IFS_SOC_3_BE_2017_envoyees_offi!$X:$Y,2,0)</f>
        <v>1304.97</v>
      </c>
      <c r="G18" s="2" t="s">
        <v>75</v>
      </c>
      <c r="H18" s="19" t="s">
        <v>446</v>
      </c>
    </row>
    <row r="19" spans="2:8" ht="20.100000000000001" customHeight="1" x14ac:dyDescent="0.3">
      <c r="B19" s="4">
        <v>16</v>
      </c>
      <c r="C19" s="9" t="s">
        <v>402</v>
      </c>
      <c r="D19" s="7"/>
      <c r="E19" s="7" t="s">
        <v>375</v>
      </c>
      <c r="F19" s="16"/>
      <c r="G19" s="8"/>
      <c r="H19" s="19"/>
    </row>
    <row r="20" spans="2:8" x14ac:dyDescent="0.3">
      <c r="B20" s="4">
        <v>17</v>
      </c>
      <c r="C20" s="5" t="s">
        <v>113</v>
      </c>
      <c r="D20" s="6" t="s">
        <v>15</v>
      </c>
      <c r="E20" s="6" t="s">
        <v>114</v>
      </c>
      <c r="F20" s="17" t="str">
        <f>VLOOKUP(Tableau1[[#This Row],[Code UE]],[1]IFS_SOC_3_BE_2017_envoyees_offi!$X:$Y,2,0)</f>
        <v>2475.84</v>
      </c>
      <c r="G20" s="2" t="s">
        <v>75</v>
      </c>
      <c r="H20" s="19" t="s">
        <v>446</v>
      </c>
    </row>
    <row r="21" spans="2:8" x14ac:dyDescent="0.3">
      <c r="B21" s="4">
        <v>18</v>
      </c>
      <c r="C21" s="5" t="s">
        <v>332</v>
      </c>
      <c r="E21" s="6" t="s">
        <v>334</v>
      </c>
      <c r="F21" s="14">
        <f>VLOOKUP(Tableau1[[#This Row],[Code INS harmonisé]],Feuil1!C:I,7,FALSE)</f>
        <v>3395.9804545847883</v>
      </c>
      <c r="G21" s="2" t="s">
        <v>75</v>
      </c>
      <c r="H21" s="19"/>
    </row>
    <row r="22" spans="2:8" x14ac:dyDescent="0.3">
      <c r="B22" s="4">
        <v>19</v>
      </c>
      <c r="C22" s="5" t="s">
        <v>289</v>
      </c>
      <c r="D22" s="6" t="s">
        <v>58</v>
      </c>
      <c r="E22" s="6" t="s">
        <v>290</v>
      </c>
      <c r="F22" s="17" t="str">
        <f>VLOOKUP(Tableau1[[#This Row],[Code UE]],[1]IFS_SOC_3_BE_2017_envoyees_offi!$X:$Y,2,0)</f>
        <v>2622.83</v>
      </c>
      <c r="G22" s="2" t="s">
        <v>75</v>
      </c>
      <c r="H22" s="19" t="s">
        <v>446</v>
      </c>
    </row>
    <row r="23" spans="2:8" x14ac:dyDescent="0.3">
      <c r="B23" s="4">
        <v>20</v>
      </c>
      <c r="C23" s="5" t="s">
        <v>285</v>
      </c>
      <c r="D23" s="6" t="s">
        <v>56</v>
      </c>
      <c r="E23" s="6" t="s">
        <v>286</v>
      </c>
      <c r="F23" s="17">
        <f>VLOOKUP(Tableau1[[#This Row],[Code UE]],[1]IFS_SOC_3_BE_2017_envoyees_offi!$X:$Y,2,0)</f>
        <v>903</v>
      </c>
      <c r="G23" s="2" t="s">
        <v>75</v>
      </c>
      <c r="H23" s="19" t="s">
        <v>446</v>
      </c>
    </row>
    <row r="24" spans="2:8" x14ac:dyDescent="0.3">
      <c r="B24" s="4">
        <v>21</v>
      </c>
      <c r="C24" s="11" t="s">
        <v>326</v>
      </c>
      <c r="D24" s="12"/>
      <c r="E24" s="6" t="s">
        <v>284</v>
      </c>
      <c r="F24" s="14">
        <f>VLOOKUP(Tableau1[[#This Row],[Code INS harmonisé]],Feuil1!C:I,7,FALSE)</f>
        <v>1413.4932689408852</v>
      </c>
      <c r="G24" s="2" t="s">
        <v>75</v>
      </c>
      <c r="H24" s="19"/>
    </row>
    <row r="25" spans="2:8" x14ac:dyDescent="0.3">
      <c r="B25" s="4">
        <v>22</v>
      </c>
      <c r="C25" s="11" t="s">
        <v>436</v>
      </c>
      <c r="D25" s="12" t="s">
        <v>55</v>
      </c>
      <c r="E25" s="6" t="s">
        <v>380</v>
      </c>
      <c r="F25" s="17" t="str">
        <f>VLOOKUP(Tableau1[[#This Row],[Code UE]],[1]IFS_SOC_3_BE_2017_envoyees_offi!$X:$Y,2,0)</f>
        <v>1413.6</v>
      </c>
      <c r="G25" s="2" t="s">
        <v>75</v>
      </c>
      <c r="H25" s="19" t="s">
        <v>446</v>
      </c>
    </row>
    <row r="26" spans="2:8" x14ac:dyDescent="0.3">
      <c r="B26" s="4">
        <v>23</v>
      </c>
      <c r="C26" s="11" t="s">
        <v>378</v>
      </c>
      <c r="D26" s="12"/>
      <c r="E26" s="6" t="s">
        <v>379</v>
      </c>
      <c r="F26" s="14">
        <f>VLOOKUP(Tableau1[[#This Row],[Code INS harmonisé]],Feuil1!C:I,7,FALSE)</f>
        <v>1413.4932689408852</v>
      </c>
      <c r="G26" s="2" t="s">
        <v>75</v>
      </c>
      <c r="H26" s="19"/>
    </row>
    <row r="27" spans="2:8" x14ac:dyDescent="0.3">
      <c r="B27" s="4">
        <v>24</v>
      </c>
      <c r="C27" s="11" t="s">
        <v>287</v>
      </c>
      <c r="D27" s="12" t="s">
        <v>57</v>
      </c>
      <c r="E27" s="6" t="s">
        <v>288</v>
      </c>
      <c r="F27" s="17" t="str">
        <f>VLOOKUP(Tableau1[[#This Row],[Code UE]],[1]IFS_SOC_3_BE_2017_envoyees_offi!$X:$Y,2,0)</f>
        <v>1396.21</v>
      </c>
      <c r="G27" s="2" t="s">
        <v>75</v>
      </c>
      <c r="H27" s="19" t="s">
        <v>446</v>
      </c>
    </row>
    <row r="28" spans="2:8" x14ac:dyDescent="0.3">
      <c r="B28" s="4">
        <v>25</v>
      </c>
      <c r="C28" s="11" t="s">
        <v>281</v>
      </c>
      <c r="D28" s="12" t="s">
        <v>53</v>
      </c>
      <c r="E28" s="6" t="s">
        <v>377</v>
      </c>
      <c r="F28" s="17" t="str">
        <f>VLOOKUP(Tableau1[[#This Row],[Code UE]],[1]IFS_SOC_3_BE_2017_envoyees_offi!$X:$Y,2,0)</f>
        <v>8101.29</v>
      </c>
      <c r="G28" s="2" t="s">
        <v>75</v>
      </c>
      <c r="H28" s="19" t="s">
        <v>446</v>
      </c>
    </row>
    <row r="29" spans="2:8" x14ac:dyDescent="0.3">
      <c r="B29" s="4">
        <v>26</v>
      </c>
      <c r="C29" s="11" t="s">
        <v>282</v>
      </c>
      <c r="D29" s="12" t="s">
        <v>54</v>
      </c>
      <c r="E29" s="6" t="s">
        <v>283</v>
      </c>
      <c r="F29" s="17" t="str">
        <f>VLOOKUP(Tableau1[[#This Row],[Code UE]],[1]IFS_SOC_3_BE_2017_envoyees_offi!$X:$Y,2,0)</f>
        <v>6559.83</v>
      </c>
      <c r="G29" s="2" t="s">
        <v>75</v>
      </c>
      <c r="H29" s="19" t="s">
        <v>446</v>
      </c>
    </row>
    <row r="30" spans="2:8" x14ac:dyDescent="0.3">
      <c r="B30" s="4">
        <v>27</v>
      </c>
      <c r="C30" s="11" t="s">
        <v>291</v>
      </c>
      <c r="D30" s="12" t="s">
        <v>59</v>
      </c>
      <c r="E30" s="6" t="s">
        <v>292</v>
      </c>
      <c r="F30" s="17" t="str">
        <f>VLOOKUP(Tableau1[[#This Row],[Code UE]],[1]IFS_SOC_3_BE_2017_envoyees_offi!$X:$Y,2,0)</f>
        <v>3653.57</v>
      </c>
      <c r="G30" s="2" t="s">
        <v>75</v>
      </c>
      <c r="H30" s="19" t="s">
        <v>446</v>
      </c>
    </row>
    <row r="31" spans="2:8" x14ac:dyDescent="0.3">
      <c r="B31" s="4">
        <v>28</v>
      </c>
      <c r="C31" s="11" t="s">
        <v>277</v>
      </c>
      <c r="D31" s="12" t="s">
        <v>50</v>
      </c>
      <c r="E31" s="6" t="s">
        <v>278</v>
      </c>
      <c r="F31" s="17" t="str">
        <f>VLOOKUP(Tableau1[[#This Row],[Code UE]],[1]IFS_SOC_3_BE_2017_envoyees_offi!$X:$Y,2,0)</f>
        <v>4957.07</v>
      </c>
      <c r="G31" s="2" t="s">
        <v>75</v>
      </c>
      <c r="H31" s="19" t="s">
        <v>446</v>
      </c>
    </row>
    <row r="32" spans="2:8" x14ac:dyDescent="0.3">
      <c r="B32" s="4">
        <v>29</v>
      </c>
      <c r="C32" s="11" t="s">
        <v>437</v>
      </c>
      <c r="D32" s="12" t="s">
        <v>68</v>
      </c>
      <c r="E32" s="6" t="s">
        <v>69</v>
      </c>
      <c r="F32" s="17">
        <f>VLOOKUP(Tableau1[[#This Row],[Code UE]],[1]IFS_SOC_3_BE_2017_envoyees_offi!$X:$Y,2,0)</f>
        <v>1400</v>
      </c>
      <c r="G32" s="2" t="s">
        <v>75</v>
      </c>
      <c r="H32" s="19" t="s">
        <v>446</v>
      </c>
    </row>
    <row r="33" spans="2:8" x14ac:dyDescent="0.3">
      <c r="B33" s="4">
        <v>30</v>
      </c>
      <c r="C33" s="11" t="s">
        <v>333</v>
      </c>
      <c r="D33" s="12"/>
      <c r="E33" s="6" t="s">
        <v>293</v>
      </c>
      <c r="F33" s="14">
        <f>VLOOKUP(Tableau1[[#This Row],[Code INS harmonisé]],Feuil1!C:I,7,FALSE)</f>
        <v>3395.9804545847883</v>
      </c>
      <c r="G33" s="2" t="s">
        <v>75</v>
      </c>
      <c r="H33" s="19"/>
    </row>
    <row r="34" spans="2:8" x14ac:dyDescent="0.3">
      <c r="B34" s="4">
        <v>31</v>
      </c>
      <c r="D34" s="6" t="s">
        <v>60</v>
      </c>
      <c r="E34" s="6" t="s">
        <v>381</v>
      </c>
      <c r="F34" s="17" t="str">
        <f>VLOOKUP(Tableau1[[#This Row],[Code UE]],[1]IFS_SOC_3_BE_2017_envoyees_offi!$X:$Y,2,0)</f>
        <v>3395.98</v>
      </c>
      <c r="G34" s="2" t="s">
        <v>75</v>
      </c>
      <c r="H34" s="19" t="s">
        <v>446</v>
      </c>
    </row>
    <row r="35" spans="2:8" ht="20.100000000000001" customHeight="1" x14ac:dyDescent="0.3">
      <c r="B35" s="4">
        <v>32</v>
      </c>
      <c r="C35" s="9" t="s">
        <v>112</v>
      </c>
      <c r="D35" s="7" t="s">
        <v>14</v>
      </c>
      <c r="E35" s="7" t="s">
        <v>376</v>
      </c>
      <c r="F35" s="18" t="str">
        <f>VLOOKUP(Tableau1[[#This Row],[Code UE]],[1]IFS_SOC_3_BE_2017_envoyees_offi!$X:$Y,2,0)</f>
        <v>5197.27</v>
      </c>
      <c r="G35" s="8" t="s">
        <v>75</v>
      </c>
      <c r="H35" s="19" t="s">
        <v>446</v>
      </c>
    </row>
    <row r="36" spans="2:8" ht="20.100000000000001" customHeight="1" x14ac:dyDescent="0.3">
      <c r="B36" s="4">
        <v>33</v>
      </c>
      <c r="C36" s="9" t="s">
        <v>111</v>
      </c>
      <c r="D36" s="7" t="s">
        <v>13</v>
      </c>
      <c r="E36" s="7" t="s">
        <v>412</v>
      </c>
      <c r="F36" s="18" t="str">
        <f>VLOOKUP(Tableau1[[#This Row],[Code UE]],[1]IFS_SOC_3_BE_2017_envoyees_offi!$X:$Y,2,0)</f>
        <v>1344.72</v>
      </c>
      <c r="G36" s="8" t="s">
        <v>75</v>
      </c>
      <c r="H36" s="19" t="s">
        <v>446</v>
      </c>
    </row>
    <row r="37" spans="2:8" ht="20.100000000000001" customHeight="1" x14ac:dyDescent="0.3">
      <c r="B37" s="4">
        <v>34</v>
      </c>
      <c r="C37" s="9" t="s">
        <v>403</v>
      </c>
      <c r="D37" s="7"/>
      <c r="E37" s="7" t="s">
        <v>382</v>
      </c>
      <c r="F37" s="16"/>
      <c r="G37" s="8"/>
      <c r="H37" s="19"/>
    </row>
    <row r="38" spans="2:8" x14ac:dyDescent="0.3">
      <c r="B38" s="4">
        <v>35</v>
      </c>
      <c r="C38" s="5" t="s">
        <v>318</v>
      </c>
      <c r="E38" s="6" t="s">
        <v>328</v>
      </c>
      <c r="F38" s="14">
        <f>VLOOKUP(Tableau1[[#This Row],[Code INS harmonisé]],Feuil1!C:I,7,FALSE)</f>
        <v>1453.204</v>
      </c>
      <c r="G38" s="2" t="s">
        <v>75</v>
      </c>
      <c r="H38" s="19"/>
    </row>
    <row r="39" spans="2:8" x14ac:dyDescent="0.3">
      <c r="B39" s="4">
        <v>36</v>
      </c>
      <c r="C39" s="5" t="s">
        <v>319</v>
      </c>
      <c r="E39" s="6" t="s">
        <v>329</v>
      </c>
      <c r="F39" s="14">
        <f>VLOOKUP(Tableau1[[#This Row],[Code INS harmonisé]],Feuil1!C:I,7,FALSE)</f>
        <v>1453.204</v>
      </c>
      <c r="G39" s="2" t="s">
        <v>75</v>
      </c>
      <c r="H39" s="19"/>
    </row>
    <row r="40" spans="2:8" x14ac:dyDescent="0.3">
      <c r="B40" s="4">
        <v>37</v>
      </c>
      <c r="D40" s="6" t="s">
        <v>16</v>
      </c>
      <c r="E40" s="6" t="s">
        <v>115</v>
      </c>
      <c r="F40" s="17" t="str">
        <f>VLOOKUP(Tableau1[[#This Row],[Code UE]],[1]IFS_SOC_3_BE_2017_envoyees_offi!$X:$Y,2,0)</f>
        <v>1453.2</v>
      </c>
      <c r="G40" s="2" t="s">
        <v>75</v>
      </c>
      <c r="H40" s="19" t="s">
        <v>446</v>
      </c>
    </row>
    <row r="41" spans="2:8" x14ac:dyDescent="0.3">
      <c r="B41" s="4">
        <v>38</v>
      </c>
      <c r="C41" s="11" t="s">
        <v>275</v>
      </c>
      <c r="D41" s="6" t="s">
        <v>46</v>
      </c>
      <c r="E41" s="6" t="s">
        <v>383</v>
      </c>
      <c r="F41" s="17" t="str">
        <f>VLOOKUP(Tableau1[[#This Row],[Code UE]],[1]IFS_SOC_3_BE_2017_envoyees_offi!$X:$Y,2,0)</f>
        <v>1586.11</v>
      </c>
      <c r="G41" s="2" t="s">
        <v>75</v>
      </c>
      <c r="H41" s="19" t="s">
        <v>446</v>
      </c>
    </row>
    <row r="42" spans="2:8" x14ac:dyDescent="0.3">
      <c r="B42" s="4">
        <v>39</v>
      </c>
      <c r="C42" s="11" t="s">
        <v>323</v>
      </c>
      <c r="E42" s="6" t="s">
        <v>331</v>
      </c>
      <c r="F42" s="14">
        <f>VLOOKUP(Tableau1[[#This Row],[Code INS harmonisé]],Feuil1!C:I,7,FALSE)</f>
        <v>1574.0031069842848</v>
      </c>
      <c r="G42" s="2" t="s">
        <v>75</v>
      </c>
      <c r="H42" s="19"/>
    </row>
    <row r="43" spans="2:8" x14ac:dyDescent="0.3">
      <c r="B43" s="4">
        <v>40</v>
      </c>
      <c r="C43" s="11"/>
      <c r="D43" s="6" t="s">
        <v>47</v>
      </c>
      <c r="E43" s="6" t="s">
        <v>276</v>
      </c>
      <c r="F43" s="14">
        <f>F42</f>
        <v>1574.0031069842848</v>
      </c>
      <c r="G43" s="2" t="s">
        <v>75</v>
      </c>
      <c r="H43" s="19" t="s">
        <v>596</v>
      </c>
    </row>
    <row r="44" spans="2:8" x14ac:dyDescent="0.3">
      <c r="B44" s="4">
        <v>41</v>
      </c>
      <c r="C44" s="11" t="s">
        <v>273</v>
      </c>
      <c r="D44" s="6" t="s">
        <v>45</v>
      </c>
      <c r="E44" s="6" t="s">
        <v>274</v>
      </c>
      <c r="F44" s="17" t="str">
        <f>VLOOKUP(Tableau1[[#This Row],[Code UE]],[1]IFS_SOC_3_BE_2017_envoyees_offi!$X:$Y,2,0)</f>
        <v>566.91</v>
      </c>
      <c r="G44" s="2" t="s">
        <v>75</v>
      </c>
      <c r="H44" s="19" t="s">
        <v>446</v>
      </c>
    </row>
    <row r="45" spans="2:8" x14ac:dyDescent="0.3">
      <c r="B45" s="4">
        <v>42</v>
      </c>
      <c r="C45" s="11" t="s">
        <v>442</v>
      </c>
      <c r="E45" s="6" t="s">
        <v>384</v>
      </c>
      <c r="F45" s="14">
        <f>VLOOKUP(Tableau1[[#This Row],[Code INS harmonisé]],Feuil1!C:I,7,FALSE)</f>
        <v>2157.1124200456129</v>
      </c>
      <c r="G45" s="2" t="s">
        <v>75</v>
      </c>
      <c r="H45" s="19"/>
    </row>
    <row r="46" spans="2:8" x14ac:dyDescent="0.3">
      <c r="B46" s="4">
        <v>43</v>
      </c>
      <c r="C46" s="11"/>
      <c r="D46" s="6" t="s">
        <v>48</v>
      </c>
      <c r="E46" s="6" t="s">
        <v>49</v>
      </c>
      <c r="F46" s="14">
        <f>VLOOKUP(Tableau1[[#This Row],[Code UE]],Feuil1!A:I,9,0)</f>
        <v>1574.0031069842848</v>
      </c>
      <c r="G46" s="2" t="s">
        <v>75</v>
      </c>
      <c r="H46" s="19" t="s">
        <v>596</v>
      </c>
    </row>
    <row r="47" spans="2:8" ht="20.100000000000001" customHeight="1" x14ac:dyDescent="0.3">
      <c r="B47" s="4">
        <v>44</v>
      </c>
      <c r="C47" s="9" t="s">
        <v>404</v>
      </c>
      <c r="D47" s="7"/>
      <c r="E47" s="7" t="s">
        <v>386</v>
      </c>
      <c r="F47" s="16"/>
      <c r="G47" s="8"/>
      <c r="H47" s="19"/>
    </row>
    <row r="48" spans="2:8" x14ac:dyDescent="0.3">
      <c r="B48" s="4">
        <v>45</v>
      </c>
      <c r="C48" s="5" t="s">
        <v>149</v>
      </c>
      <c r="D48" s="6" t="s">
        <v>96</v>
      </c>
      <c r="E48" s="6" t="s">
        <v>150</v>
      </c>
      <c r="F48" s="14">
        <f>VLOOKUP(Tableau1[[#This Row],[Code INS harmonisé]],Feuil1!C:I,7,FALSE)</f>
        <v>17677.777777777777</v>
      </c>
      <c r="G48" s="2" t="s">
        <v>75</v>
      </c>
      <c r="H48" s="19" t="s">
        <v>596</v>
      </c>
    </row>
    <row r="49" spans="2:8" x14ac:dyDescent="0.3">
      <c r="B49" s="4">
        <v>46</v>
      </c>
      <c r="C49" s="5" t="s">
        <v>265</v>
      </c>
      <c r="D49" s="6" t="s">
        <v>96</v>
      </c>
      <c r="E49" s="6" t="s">
        <v>385</v>
      </c>
      <c r="F49" s="14">
        <f>VLOOKUP(Tableau1[[#This Row],[Code INS harmonisé]],Feuil1!C:I,7,FALSE)</f>
        <v>28234.869628574274</v>
      </c>
      <c r="G49" s="2" t="s">
        <v>75</v>
      </c>
      <c r="H49" s="19" t="s">
        <v>596</v>
      </c>
    </row>
    <row r="50" spans="2:8" ht="20.100000000000001" customHeight="1" x14ac:dyDescent="0.3">
      <c r="B50" s="4">
        <v>47</v>
      </c>
      <c r="C50" s="9" t="s">
        <v>405</v>
      </c>
      <c r="D50" s="7"/>
      <c r="E50" s="7" t="s">
        <v>413</v>
      </c>
      <c r="F50" s="16"/>
      <c r="G50" s="8"/>
      <c r="H50" s="19"/>
    </row>
    <row r="51" spans="2:8" x14ac:dyDescent="0.3">
      <c r="B51" s="4">
        <v>48</v>
      </c>
      <c r="C51" s="5" t="s">
        <v>116</v>
      </c>
      <c r="D51" s="6" t="s">
        <v>96</v>
      </c>
      <c r="E51" s="6" t="s">
        <v>320</v>
      </c>
      <c r="F51" s="14">
        <f>VLOOKUP(Tableau1[[#This Row],[Code INS harmonisé]],Feuil1!C:I,7,FALSE)</f>
        <v>1862.9472404907569</v>
      </c>
      <c r="G51" s="2" t="s">
        <v>75</v>
      </c>
      <c r="H51" s="19" t="s">
        <v>596</v>
      </c>
    </row>
    <row r="52" spans="2:8" x14ac:dyDescent="0.3">
      <c r="B52" s="4">
        <v>49</v>
      </c>
      <c r="C52" s="11" t="s">
        <v>151</v>
      </c>
      <c r="D52" s="6" t="s">
        <v>96</v>
      </c>
      <c r="E52" s="6" t="s">
        <v>152</v>
      </c>
      <c r="F52" s="14">
        <f>VLOOKUP(Tableau1[[#This Row],[Code INS harmonisé]],Feuil1!C:I,7,FALSE)</f>
        <v>17677.777777777777</v>
      </c>
      <c r="G52" s="2" t="s">
        <v>75</v>
      </c>
      <c r="H52" s="19" t="s">
        <v>596</v>
      </c>
    </row>
    <row r="53" spans="2:8" x14ac:dyDescent="0.3">
      <c r="B53" s="4">
        <v>50</v>
      </c>
      <c r="C53" s="11" t="s">
        <v>117</v>
      </c>
      <c r="D53" s="6" t="s">
        <v>96</v>
      </c>
      <c r="E53" s="6" t="s">
        <v>118</v>
      </c>
      <c r="F53" s="14">
        <f>VLOOKUP(Tableau1[[#This Row],[Code INS harmonisé]],Feuil1!C:I,7,FALSE)</f>
        <v>2226.6177471864985</v>
      </c>
      <c r="G53" s="2" t="s">
        <v>75</v>
      </c>
      <c r="H53" s="19" t="s">
        <v>596</v>
      </c>
    </row>
    <row r="54" spans="2:8" x14ac:dyDescent="0.3">
      <c r="B54" s="4">
        <v>51</v>
      </c>
      <c r="C54" s="11" t="s">
        <v>153</v>
      </c>
      <c r="D54" s="6" t="s">
        <v>96</v>
      </c>
      <c r="E54" s="6" t="s">
        <v>154</v>
      </c>
      <c r="F54" s="14">
        <f>VLOOKUP(Tableau1[[#This Row],[Code INS harmonisé]],Feuil1!C:I,7,FALSE)</f>
        <v>17677.777777777777</v>
      </c>
      <c r="G54" s="2" t="s">
        <v>75</v>
      </c>
      <c r="H54" s="19" t="s">
        <v>596</v>
      </c>
    </row>
    <row r="55" spans="2:8" x14ac:dyDescent="0.3">
      <c r="B55" s="4">
        <v>52</v>
      </c>
      <c r="C55" s="11" t="s">
        <v>443</v>
      </c>
      <c r="D55" s="6" t="s">
        <v>17</v>
      </c>
      <c r="E55" s="6" t="s">
        <v>18</v>
      </c>
      <c r="F55" s="14">
        <f>VLOOKUP(Tableau1[[#This Row],[Code UE]],Feuil1!A:I,9,0)</f>
        <v>2040.1817797252654</v>
      </c>
      <c r="G55" s="2" t="s">
        <v>75</v>
      </c>
      <c r="H55" s="19" t="s">
        <v>596</v>
      </c>
    </row>
    <row r="56" spans="2:8" x14ac:dyDescent="0.3">
      <c r="B56" s="4">
        <v>53</v>
      </c>
      <c r="C56" s="11" t="s">
        <v>119</v>
      </c>
      <c r="D56" s="6" t="s">
        <v>96</v>
      </c>
      <c r="E56" s="6" t="s">
        <v>120</v>
      </c>
      <c r="F56" s="14">
        <f>VLOOKUP(Tableau1[[#This Row],[Code INS harmonisé]],Feuil1!C:I,7,FALSE)</f>
        <v>4047.2727272727266</v>
      </c>
      <c r="G56" s="2" t="s">
        <v>75</v>
      </c>
      <c r="H56" s="19" t="s">
        <v>596</v>
      </c>
    </row>
    <row r="57" spans="2:8" x14ac:dyDescent="0.3">
      <c r="B57" s="4">
        <v>54</v>
      </c>
      <c r="C57" s="11" t="s">
        <v>155</v>
      </c>
      <c r="D57" s="6" t="s">
        <v>96</v>
      </c>
      <c r="E57" s="6" t="s">
        <v>156</v>
      </c>
      <c r="F57" s="14">
        <f>VLOOKUP(Tableau1[[#This Row],[Code INS harmonisé]],Feuil1!C:I,7,FALSE)</f>
        <v>17677.777777777777</v>
      </c>
      <c r="G57" s="2" t="s">
        <v>75</v>
      </c>
      <c r="H57" s="19" t="s">
        <v>596</v>
      </c>
    </row>
    <row r="58" spans="2:8" x14ac:dyDescent="0.3">
      <c r="B58" s="4">
        <v>55</v>
      </c>
      <c r="C58" s="11" t="s">
        <v>121</v>
      </c>
      <c r="D58" s="6" t="s">
        <v>96</v>
      </c>
      <c r="E58" s="6" t="s">
        <v>122</v>
      </c>
      <c r="F58" s="14">
        <f>VLOOKUP(Tableau1[[#This Row],[Code INS harmonisé]],Feuil1!C:I,7,FALSE)</f>
        <v>6720</v>
      </c>
      <c r="G58" s="2" t="s">
        <v>75</v>
      </c>
      <c r="H58" s="19" t="s">
        <v>596</v>
      </c>
    </row>
    <row r="59" spans="2:8" x14ac:dyDescent="0.3">
      <c r="B59" s="4">
        <v>56</v>
      </c>
      <c r="C59" s="11" t="s">
        <v>157</v>
      </c>
      <c r="D59" s="6" t="s">
        <v>96</v>
      </c>
      <c r="E59" s="6" t="s">
        <v>158</v>
      </c>
      <c r="F59" s="14">
        <f>VLOOKUP(Tableau1[[#This Row],[Code INS harmonisé]],Feuil1!C:I,7,FALSE)</f>
        <v>16600</v>
      </c>
      <c r="G59" s="2" t="s">
        <v>75</v>
      </c>
      <c r="H59" s="19" t="s">
        <v>596</v>
      </c>
    </row>
    <row r="60" spans="2:8" x14ac:dyDescent="0.3">
      <c r="B60" s="4">
        <v>57</v>
      </c>
      <c r="C60" s="11" t="s">
        <v>159</v>
      </c>
      <c r="D60" s="6" t="s">
        <v>96</v>
      </c>
      <c r="E60" s="6" t="s">
        <v>160</v>
      </c>
      <c r="F60" s="14">
        <f>VLOOKUP(Tableau1[[#This Row],[Code INS harmonisé]],Feuil1!C:I,7,FALSE)</f>
        <v>17677.777777777777</v>
      </c>
      <c r="G60" s="2" t="s">
        <v>75</v>
      </c>
      <c r="H60" s="19" t="s">
        <v>596</v>
      </c>
    </row>
    <row r="61" spans="2:8" x14ac:dyDescent="0.3">
      <c r="B61" s="4">
        <v>58</v>
      </c>
      <c r="C61" s="11" t="s">
        <v>123</v>
      </c>
      <c r="D61" s="6" t="s">
        <v>96</v>
      </c>
      <c r="E61" s="6" t="s">
        <v>124</v>
      </c>
      <c r="F61" s="14">
        <f>VLOOKUP(Tableau1[[#This Row],[Code INS harmonisé]],Feuil1!C:I,7,FALSE)</f>
        <v>16108</v>
      </c>
      <c r="G61" s="2" t="s">
        <v>75</v>
      </c>
      <c r="H61" s="19" t="s">
        <v>596</v>
      </c>
    </row>
    <row r="62" spans="2:8" x14ac:dyDescent="0.3">
      <c r="B62" s="4">
        <v>59</v>
      </c>
      <c r="C62" s="11" t="s">
        <v>161</v>
      </c>
      <c r="D62" s="6" t="s">
        <v>96</v>
      </c>
      <c r="E62" s="6" t="s">
        <v>162</v>
      </c>
      <c r="F62" s="14">
        <f>VLOOKUP(Tableau1[[#This Row],[Code INS harmonisé]],Feuil1!C:I,7,FALSE)</f>
        <v>17677.777777777777</v>
      </c>
      <c r="G62" s="2" t="s">
        <v>75</v>
      </c>
      <c r="H62" s="19" t="s">
        <v>596</v>
      </c>
    </row>
    <row r="63" spans="2:8" x14ac:dyDescent="0.3">
      <c r="B63" s="4">
        <v>60</v>
      </c>
      <c r="C63" s="11" t="s">
        <v>163</v>
      </c>
      <c r="D63" s="6" t="s">
        <v>96</v>
      </c>
      <c r="E63" s="6" t="s">
        <v>164</v>
      </c>
      <c r="F63" s="14">
        <f>VLOOKUP(Tableau1[[#This Row],[Code INS harmonisé]],Feuil1!C:I,7,FALSE)</f>
        <v>17677.777777777777</v>
      </c>
      <c r="G63" s="2" t="s">
        <v>75</v>
      </c>
      <c r="H63" s="19" t="s">
        <v>596</v>
      </c>
    </row>
    <row r="64" spans="2:8" x14ac:dyDescent="0.3">
      <c r="B64" s="4">
        <v>61</v>
      </c>
      <c r="C64" s="11" t="s">
        <v>165</v>
      </c>
      <c r="D64" s="6" t="s">
        <v>96</v>
      </c>
      <c r="E64" s="6" t="s">
        <v>166</v>
      </c>
      <c r="F64" s="14">
        <f>VLOOKUP(Tableau1[[#This Row],[Code INS harmonisé]],Feuil1!C:I,7,FALSE)</f>
        <v>32860</v>
      </c>
      <c r="G64" s="2" t="s">
        <v>75</v>
      </c>
      <c r="H64" s="19" t="s">
        <v>596</v>
      </c>
    </row>
    <row r="65" spans="2:8" x14ac:dyDescent="0.3">
      <c r="B65" s="4">
        <v>62</v>
      </c>
      <c r="C65" s="11" t="s">
        <v>125</v>
      </c>
      <c r="D65" s="6" t="s">
        <v>96</v>
      </c>
      <c r="E65" s="6" t="s">
        <v>126</v>
      </c>
      <c r="F65" s="14">
        <f>VLOOKUP(Tableau1[[#This Row],[Code INS harmonisé]],Feuil1!C:I,7,FALSE)</f>
        <v>5065.0043029358549</v>
      </c>
      <c r="G65" s="2" t="s">
        <v>75</v>
      </c>
      <c r="H65" s="19" t="s">
        <v>596</v>
      </c>
    </row>
    <row r="66" spans="2:8" x14ac:dyDescent="0.3">
      <c r="B66" s="4">
        <v>63</v>
      </c>
      <c r="C66" s="11" t="s">
        <v>167</v>
      </c>
      <c r="D66" s="6" t="s">
        <v>96</v>
      </c>
      <c r="E66" s="6" t="s">
        <v>168</v>
      </c>
      <c r="F66" s="14">
        <f>VLOOKUP(Tableau1[[#This Row],[Code INS harmonisé]],Feuil1!C:I,7,FALSE)</f>
        <v>22205.658636363638</v>
      </c>
      <c r="G66" s="2" t="s">
        <v>75</v>
      </c>
      <c r="H66" s="19" t="s">
        <v>596</v>
      </c>
    </row>
    <row r="67" spans="2:8" x14ac:dyDescent="0.3">
      <c r="B67" s="4">
        <v>64</v>
      </c>
      <c r="C67" s="11" t="s">
        <v>127</v>
      </c>
      <c r="D67" s="6" t="s">
        <v>96</v>
      </c>
      <c r="E67" s="6" t="s">
        <v>128</v>
      </c>
      <c r="F67" s="14">
        <f>VLOOKUP(Tableau1[[#This Row],[Code INS harmonisé]],Feuil1!C:I,7,FALSE)</f>
        <v>4316.25</v>
      </c>
      <c r="G67" s="2" t="s">
        <v>75</v>
      </c>
      <c r="H67" s="19" t="s">
        <v>596</v>
      </c>
    </row>
    <row r="68" spans="2:8" x14ac:dyDescent="0.3">
      <c r="B68" s="4">
        <v>65</v>
      </c>
      <c r="C68" s="11" t="s">
        <v>129</v>
      </c>
      <c r="D68" s="6" t="s">
        <v>96</v>
      </c>
      <c r="E68" s="6" t="s">
        <v>130</v>
      </c>
      <c r="F68" s="14">
        <f>VLOOKUP(Tableau1[[#This Row],[Code INS harmonisé]],Feuil1!C:I,7,FALSE)</f>
        <v>5065.0043029358549</v>
      </c>
      <c r="G68" s="2" t="s">
        <v>75</v>
      </c>
      <c r="H68" s="19" t="s">
        <v>596</v>
      </c>
    </row>
    <row r="69" spans="2:8" x14ac:dyDescent="0.3">
      <c r="B69" s="4">
        <v>66</v>
      </c>
      <c r="C69" s="11" t="s">
        <v>169</v>
      </c>
      <c r="D69" s="6" t="s">
        <v>96</v>
      </c>
      <c r="E69" s="6" t="s">
        <v>170</v>
      </c>
      <c r="F69" s="14">
        <f>VLOOKUP(Tableau1[[#This Row],[Code INS harmonisé]],Feuil1!C:I,7,FALSE)</f>
        <v>17677.777777777777</v>
      </c>
      <c r="G69" s="2" t="s">
        <v>75</v>
      </c>
      <c r="H69" s="19" t="s">
        <v>596</v>
      </c>
    </row>
    <row r="70" spans="2:8" x14ac:dyDescent="0.3">
      <c r="B70" s="4">
        <v>67</v>
      </c>
      <c r="C70" s="11" t="s">
        <v>171</v>
      </c>
      <c r="D70" s="6" t="s">
        <v>96</v>
      </c>
      <c r="E70" s="6" t="s">
        <v>172</v>
      </c>
      <c r="F70" s="14">
        <f>VLOOKUP(Tableau1[[#This Row],[Code INS harmonisé]],Feuil1!C:I,7,FALSE)</f>
        <v>17677.777777777777</v>
      </c>
      <c r="G70" s="2" t="s">
        <v>75</v>
      </c>
      <c r="H70" s="19" t="s">
        <v>596</v>
      </c>
    </row>
    <row r="71" spans="2:8" x14ac:dyDescent="0.3">
      <c r="B71" s="4">
        <v>68</v>
      </c>
      <c r="C71" s="11" t="s">
        <v>131</v>
      </c>
      <c r="D71" s="6" t="s">
        <v>96</v>
      </c>
      <c r="E71" s="6" t="s">
        <v>132</v>
      </c>
      <c r="F71" s="14">
        <f>VLOOKUP(Tableau1[[#This Row],[Code INS harmonisé]],Feuil1!C:I,7,FALSE)</f>
        <v>5065.0043029358549</v>
      </c>
      <c r="G71" s="2" t="s">
        <v>75</v>
      </c>
      <c r="H71" s="19" t="s">
        <v>596</v>
      </c>
    </row>
    <row r="72" spans="2:8" x14ac:dyDescent="0.3">
      <c r="B72" s="4">
        <v>69</v>
      </c>
      <c r="C72" s="11" t="s">
        <v>173</v>
      </c>
      <c r="D72" s="6" t="s">
        <v>96</v>
      </c>
      <c r="E72" s="6" t="s">
        <v>174</v>
      </c>
      <c r="F72" s="14">
        <f>VLOOKUP(Tableau1[[#This Row],[Code INS harmonisé]],Feuil1!C:I,7,FALSE)</f>
        <v>17677.777777777777</v>
      </c>
      <c r="G72" s="2" t="s">
        <v>75</v>
      </c>
      <c r="H72" s="19" t="s">
        <v>596</v>
      </c>
    </row>
    <row r="73" spans="2:8" x14ac:dyDescent="0.3">
      <c r="B73" s="4">
        <v>70</v>
      </c>
      <c r="C73" s="11" t="s">
        <v>133</v>
      </c>
      <c r="D73" s="6" t="s">
        <v>96</v>
      </c>
      <c r="E73" s="6" t="s">
        <v>134</v>
      </c>
      <c r="F73" s="14">
        <f>VLOOKUP(Tableau1[[#This Row],[Code INS harmonisé]],Feuil1!C:I,7,FALSE)</f>
        <v>5065.0043029358549</v>
      </c>
      <c r="G73" s="2" t="s">
        <v>75</v>
      </c>
      <c r="H73" s="19" t="s">
        <v>596</v>
      </c>
    </row>
    <row r="74" spans="2:8" x14ac:dyDescent="0.3">
      <c r="B74" s="4">
        <v>71</v>
      </c>
      <c r="C74" s="11" t="s">
        <v>175</v>
      </c>
      <c r="D74" s="6" t="s">
        <v>96</v>
      </c>
      <c r="E74" s="6" t="s">
        <v>176</v>
      </c>
      <c r="F74" s="14">
        <f>VLOOKUP(Tableau1[[#This Row],[Code INS harmonisé]],Feuil1!C:I,7,FALSE)</f>
        <v>17677.777777777777</v>
      </c>
      <c r="G74" s="2" t="s">
        <v>75</v>
      </c>
      <c r="H74" s="19" t="s">
        <v>596</v>
      </c>
    </row>
    <row r="75" spans="2:8" x14ac:dyDescent="0.3">
      <c r="B75" s="4">
        <v>72</v>
      </c>
      <c r="C75" s="11" t="s">
        <v>177</v>
      </c>
      <c r="D75" s="6" t="s">
        <v>96</v>
      </c>
      <c r="E75" s="6" t="s">
        <v>178</v>
      </c>
      <c r="F75" s="14">
        <f>VLOOKUP(Tableau1[[#This Row],[Code INS harmonisé]],Feuil1!C:I,7,FALSE)</f>
        <v>20030</v>
      </c>
      <c r="G75" s="2" t="s">
        <v>75</v>
      </c>
      <c r="H75" s="19" t="s">
        <v>596</v>
      </c>
    </row>
    <row r="76" spans="2:8" x14ac:dyDescent="0.3">
      <c r="B76" s="4">
        <v>73</v>
      </c>
      <c r="C76" s="11" t="s">
        <v>179</v>
      </c>
      <c r="D76" s="6" t="s">
        <v>96</v>
      </c>
      <c r="E76" s="6" t="s">
        <v>180</v>
      </c>
      <c r="F76" s="14">
        <f>VLOOKUP(Tableau1[[#This Row],[Code INS harmonisé]],Feuil1!C:I,7,FALSE)</f>
        <v>20030</v>
      </c>
      <c r="G76" s="2" t="s">
        <v>75</v>
      </c>
      <c r="H76" s="19" t="s">
        <v>596</v>
      </c>
    </row>
    <row r="77" spans="2:8" x14ac:dyDescent="0.3">
      <c r="B77" s="4">
        <v>74</v>
      </c>
      <c r="C77" s="11" t="s">
        <v>135</v>
      </c>
      <c r="D77" s="6" t="s">
        <v>96</v>
      </c>
      <c r="E77" s="6" t="s">
        <v>136</v>
      </c>
      <c r="F77" s="14">
        <f>VLOOKUP(Tableau1[[#This Row],[Code INS harmonisé]],Feuil1!C:I,7,FALSE)</f>
        <v>5065.0043029358549</v>
      </c>
      <c r="G77" s="2" t="s">
        <v>75</v>
      </c>
      <c r="H77" s="19" t="s">
        <v>596</v>
      </c>
    </row>
    <row r="78" spans="2:8" x14ac:dyDescent="0.3">
      <c r="B78" s="4">
        <v>75</v>
      </c>
      <c r="C78" s="11" t="s">
        <v>181</v>
      </c>
      <c r="D78" s="6" t="s">
        <v>96</v>
      </c>
      <c r="E78" s="6" t="s">
        <v>182</v>
      </c>
      <c r="F78" s="14">
        <f>VLOOKUP(Tableau1[[#This Row],[Code INS harmonisé]],Feuil1!C:I,7,FALSE)</f>
        <v>20030</v>
      </c>
      <c r="G78" s="2" t="s">
        <v>75</v>
      </c>
      <c r="H78" s="19" t="s">
        <v>596</v>
      </c>
    </row>
    <row r="79" spans="2:8" x14ac:dyDescent="0.3">
      <c r="B79" s="4">
        <v>76</v>
      </c>
      <c r="C79" s="11" t="s">
        <v>183</v>
      </c>
      <c r="D79" s="6" t="s">
        <v>96</v>
      </c>
      <c r="E79" s="6" t="s">
        <v>184</v>
      </c>
      <c r="F79" s="14">
        <f>VLOOKUP(Tableau1[[#This Row],[Code INS harmonisé]],Feuil1!C:I,7,FALSE)</f>
        <v>17677.777777777777</v>
      </c>
      <c r="G79" s="2" t="s">
        <v>75</v>
      </c>
      <c r="H79" s="19" t="s">
        <v>596</v>
      </c>
    </row>
    <row r="80" spans="2:8" x14ac:dyDescent="0.3">
      <c r="B80" s="4">
        <v>77</v>
      </c>
      <c r="C80" s="11" t="s">
        <v>185</v>
      </c>
      <c r="D80" s="6" t="s">
        <v>96</v>
      </c>
      <c r="E80" s="6" t="s">
        <v>186</v>
      </c>
      <c r="F80" s="14">
        <f>VLOOKUP(Tableau1[[#This Row],[Code INS harmonisé]],Feuil1!C:I,7,FALSE)</f>
        <v>17677.777777777777</v>
      </c>
      <c r="G80" s="2" t="s">
        <v>75</v>
      </c>
      <c r="H80" s="19" t="s">
        <v>596</v>
      </c>
    </row>
    <row r="81" spans="2:8" x14ac:dyDescent="0.3">
      <c r="B81" s="4">
        <v>78</v>
      </c>
      <c r="C81" s="11" t="s">
        <v>187</v>
      </c>
      <c r="D81" s="6" t="s">
        <v>96</v>
      </c>
      <c r="E81" s="6" t="s">
        <v>188</v>
      </c>
      <c r="F81" s="14">
        <f>VLOOKUP(Tableau1[[#This Row],[Code INS harmonisé]],Feuil1!C:I,7,FALSE)</f>
        <v>37360</v>
      </c>
      <c r="G81" s="2" t="s">
        <v>75</v>
      </c>
      <c r="H81" s="19" t="s">
        <v>596</v>
      </c>
    </row>
    <row r="82" spans="2:8" x14ac:dyDescent="0.3">
      <c r="B82" s="4">
        <v>79</v>
      </c>
      <c r="C82" s="5" t="s">
        <v>189</v>
      </c>
      <c r="D82" s="6" t="s">
        <v>96</v>
      </c>
      <c r="E82" s="6" t="s">
        <v>190</v>
      </c>
      <c r="F82" s="14">
        <f>VLOOKUP(Tableau1[[#This Row],[Code INS harmonisé]],Feuil1!C:I,7,FALSE)</f>
        <v>881000</v>
      </c>
      <c r="G82" s="2" t="s">
        <v>75</v>
      </c>
      <c r="H82" s="19" t="s">
        <v>596</v>
      </c>
    </row>
    <row r="83" spans="2:8" x14ac:dyDescent="0.3">
      <c r="B83" s="4">
        <v>80</v>
      </c>
      <c r="C83" s="5" t="s">
        <v>191</v>
      </c>
      <c r="D83" s="6" t="s">
        <v>96</v>
      </c>
      <c r="E83" s="6" t="s">
        <v>192</v>
      </c>
      <c r="F83" s="14">
        <f>VLOOKUP(Tableau1[[#This Row],[Code INS harmonisé]],Feuil1!C:I,7,FALSE)</f>
        <v>23400</v>
      </c>
      <c r="G83" s="2" t="s">
        <v>75</v>
      </c>
      <c r="H83" s="19" t="s">
        <v>596</v>
      </c>
    </row>
    <row r="84" spans="2:8" x14ac:dyDescent="0.3">
      <c r="B84" s="4">
        <v>81</v>
      </c>
      <c r="C84" s="5" t="s">
        <v>193</v>
      </c>
      <c r="D84" s="6" t="s">
        <v>96</v>
      </c>
      <c r="E84" s="6" t="s">
        <v>194</v>
      </c>
      <c r="F84" s="14">
        <f>VLOOKUP(Tableau1[[#This Row],[Code INS harmonisé]],Feuil1!C:I,7,FALSE)</f>
        <v>17677.777777777777</v>
      </c>
      <c r="G84" s="2" t="s">
        <v>75</v>
      </c>
      <c r="H84" s="19" t="s">
        <v>596</v>
      </c>
    </row>
    <row r="85" spans="2:8" x14ac:dyDescent="0.3">
      <c r="B85" s="4">
        <v>82</v>
      </c>
      <c r="C85" s="5" t="s">
        <v>137</v>
      </c>
      <c r="D85" s="6" t="s">
        <v>96</v>
      </c>
      <c r="E85" s="6" t="s">
        <v>138</v>
      </c>
      <c r="F85" s="14">
        <f>VLOOKUP(Tableau1[[#This Row],[Code INS harmonisé]],Feuil1!C:I,7,FALSE)</f>
        <v>5065.0043029358549</v>
      </c>
      <c r="G85" s="2" t="s">
        <v>75</v>
      </c>
      <c r="H85" s="19" t="s">
        <v>596</v>
      </c>
    </row>
    <row r="86" spans="2:8" x14ac:dyDescent="0.3">
      <c r="B86" s="4">
        <v>83</v>
      </c>
      <c r="C86" s="5" t="s">
        <v>195</v>
      </c>
      <c r="D86" s="6" t="s">
        <v>96</v>
      </c>
      <c r="E86" s="6" t="s">
        <v>196</v>
      </c>
      <c r="F86" s="14">
        <f>VLOOKUP(Tableau1[[#This Row],[Code INS harmonisé]],Feuil1!C:I,7,FALSE)</f>
        <v>10500</v>
      </c>
      <c r="G86" s="2" t="s">
        <v>75</v>
      </c>
      <c r="H86" s="19" t="s">
        <v>596</v>
      </c>
    </row>
    <row r="87" spans="2:8" x14ac:dyDescent="0.3">
      <c r="B87" s="4">
        <v>84</v>
      </c>
      <c r="C87" s="5" t="s">
        <v>139</v>
      </c>
      <c r="D87" s="6" t="s">
        <v>96</v>
      </c>
      <c r="E87" s="6" t="s">
        <v>140</v>
      </c>
      <c r="F87" s="14">
        <f>VLOOKUP(Tableau1[[#This Row],[Code INS harmonisé]],Feuil1!C:I,7,FALSE)</f>
        <v>5065.0043029358549</v>
      </c>
      <c r="G87" s="2" t="s">
        <v>75</v>
      </c>
      <c r="H87" s="19" t="s">
        <v>596</v>
      </c>
    </row>
    <row r="88" spans="2:8" x14ac:dyDescent="0.3">
      <c r="B88" s="4">
        <v>85</v>
      </c>
      <c r="C88" s="5" t="s">
        <v>197</v>
      </c>
      <c r="D88" s="6" t="s">
        <v>96</v>
      </c>
      <c r="E88" s="6" t="s">
        <v>198</v>
      </c>
      <c r="F88" s="14">
        <f>VLOOKUP(Tableau1[[#This Row],[Code INS harmonisé]],Feuil1!C:I,7,FALSE)</f>
        <v>13600</v>
      </c>
      <c r="G88" s="2" t="s">
        <v>75</v>
      </c>
      <c r="H88" s="19" t="s">
        <v>596</v>
      </c>
    </row>
    <row r="89" spans="2:8" x14ac:dyDescent="0.3">
      <c r="B89" s="4">
        <v>86</v>
      </c>
      <c r="C89" s="5" t="s">
        <v>199</v>
      </c>
      <c r="D89" s="6" t="s">
        <v>96</v>
      </c>
      <c r="E89" s="6" t="s">
        <v>200</v>
      </c>
      <c r="F89" s="14">
        <f>VLOOKUP(Tableau1[[#This Row],[Code INS harmonisé]],Feuil1!C:I,7,FALSE)</f>
        <v>17080</v>
      </c>
      <c r="G89" s="2" t="s">
        <v>75</v>
      </c>
      <c r="H89" s="19" t="s">
        <v>596</v>
      </c>
    </row>
    <row r="90" spans="2:8" x14ac:dyDescent="0.3">
      <c r="B90" s="4">
        <v>87</v>
      </c>
      <c r="C90" s="5" t="s">
        <v>141</v>
      </c>
      <c r="D90" s="6" t="s">
        <v>96</v>
      </c>
      <c r="E90" s="6" t="s">
        <v>142</v>
      </c>
      <c r="F90" s="14">
        <f>VLOOKUP(Tableau1[[#This Row],[Code INS harmonisé]],Feuil1!C:I,7,FALSE)</f>
        <v>5065.0043029358549</v>
      </c>
      <c r="G90" s="2" t="s">
        <v>75</v>
      </c>
      <c r="H90" s="19" t="s">
        <v>596</v>
      </c>
    </row>
    <row r="91" spans="2:8" x14ac:dyDescent="0.3">
      <c r="B91" s="4">
        <v>88</v>
      </c>
      <c r="C91" s="5" t="s">
        <v>201</v>
      </c>
      <c r="D91" s="6" t="s">
        <v>96</v>
      </c>
      <c r="E91" s="6" t="s">
        <v>202</v>
      </c>
      <c r="F91" s="14">
        <f>VLOOKUP(Tableau1[[#This Row],[Code INS harmonisé]],Feuil1!C:I,7,FALSE)</f>
        <v>8800</v>
      </c>
      <c r="G91" s="2" t="s">
        <v>75</v>
      </c>
      <c r="H91" s="19" t="s">
        <v>596</v>
      </c>
    </row>
    <row r="92" spans="2:8" x14ac:dyDescent="0.3">
      <c r="B92" s="4">
        <v>89</v>
      </c>
      <c r="C92" s="5" t="s">
        <v>143</v>
      </c>
      <c r="D92" s="6" t="s">
        <v>96</v>
      </c>
      <c r="E92" s="6" t="s">
        <v>144</v>
      </c>
      <c r="F92" s="14">
        <f>VLOOKUP(Tableau1[[#This Row],[Code INS harmonisé]],Feuil1!C:I,7,FALSE)</f>
        <v>5065.0043029358549</v>
      </c>
      <c r="G92" s="2" t="s">
        <v>75</v>
      </c>
      <c r="H92" s="19" t="s">
        <v>596</v>
      </c>
    </row>
    <row r="93" spans="2:8" x14ac:dyDescent="0.3">
      <c r="B93" s="4">
        <v>90</v>
      </c>
      <c r="C93" s="5" t="s">
        <v>203</v>
      </c>
      <c r="D93" s="6" t="s">
        <v>96</v>
      </c>
      <c r="E93" s="6" t="s">
        <v>204</v>
      </c>
      <c r="F93" s="14">
        <f>VLOOKUP(Tableau1[[#This Row],[Code INS harmonisé]],Feuil1!C:I,7,FALSE)</f>
        <v>10500</v>
      </c>
      <c r="G93" s="2" t="s">
        <v>75</v>
      </c>
      <c r="H93" s="19" t="s">
        <v>596</v>
      </c>
    </row>
    <row r="94" spans="2:8" x14ac:dyDescent="0.3">
      <c r="B94" s="4">
        <v>91</v>
      </c>
      <c r="C94" s="5" t="s">
        <v>145</v>
      </c>
      <c r="D94" s="6" t="s">
        <v>96</v>
      </c>
      <c r="E94" s="6" t="s">
        <v>146</v>
      </c>
      <c r="F94" s="14">
        <f>VLOOKUP(Tableau1[[#This Row],[Code INS harmonisé]],Feuil1!C:I,7,FALSE)</f>
        <v>5065.0043029358549</v>
      </c>
      <c r="G94" s="2" t="s">
        <v>75</v>
      </c>
      <c r="H94" s="19" t="s">
        <v>596</v>
      </c>
    </row>
    <row r="95" spans="2:8" x14ac:dyDescent="0.3">
      <c r="B95" s="4">
        <v>92</v>
      </c>
      <c r="C95" s="5" t="s">
        <v>205</v>
      </c>
      <c r="D95" s="6" t="s">
        <v>96</v>
      </c>
      <c r="E95" s="6" t="s">
        <v>206</v>
      </c>
      <c r="F95" s="14">
        <f>VLOOKUP(Tableau1[[#This Row],[Code INS harmonisé]],Feuil1!C:I,7,FALSE)</f>
        <v>10500</v>
      </c>
      <c r="G95" s="2" t="s">
        <v>75</v>
      </c>
      <c r="H95" s="19" t="s">
        <v>596</v>
      </c>
    </row>
    <row r="96" spans="2:8" x14ac:dyDescent="0.3">
      <c r="B96" s="4">
        <v>93</v>
      </c>
      <c r="C96" s="5" t="s">
        <v>207</v>
      </c>
      <c r="D96" s="6" t="s">
        <v>96</v>
      </c>
      <c r="E96" s="6" t="s">
        <v>208</v>
      </c>
      <c r="F96" s="14">
        <f>VLOOKUP(Tableau1[[#This Row],[Code INS harmonisé]],Feuil1!C:I,7,FALSE)</f>
        <v>27080</v>
      </c>
      <c r="G96" s="2" t="s">
        <v>75</v>
      </c>
      <c r="H96" s="19" t="s">
        <v>596</v>
      </c>
    </row>
    <row r="97" spans="2:8" x14ac:dyDescent="0.3">
      <c r="B97" s="4">
        <v>94</v>
      </c>
      <c r="C97" s="5" t="s">
        <v>209</v>
      </c>
      <c r="D97" s="6" t="s">
        <v>96</v>
      </c>
      <c r="E97" s="6" t="s">
        <v>210</v>
      </c>
      <c r="F97" s="14">
        <f>VLOOKUP(Tableau1[[#This Row],[Code INS harmonisé]],Feuil1!C:I,7,FALSE)</f>
        <v>13160</v>
      </c>
      <c r="G97" s="2" t="s">
        <v>75</v>
      </c>
      <c r="H97" s="19" t="s">
        <v>596</v>
      </c>
    </row>
    <row r="98" spans="2:8" x14ac:dyDescent="0.3">
      <c r="B98" s="4">
        <v>95</v>
      </c>
      <c r="C98" s="5" t="s">
        <v>147</v>
      </c>
      <c r="D98" s="6" t="s">
        <v>96</v>
      </c>
      <c r="E98" s="6" t="s">
        <v>148</v>
      </c>
      <c r="F98" s="14">
        <f>VLOOKUP(Tableau1[[#This Row],[Code INS harmonisé]],Feuil1!C:I,7,FALSE)</f>
        <v>5065.0043029358549</v>
      </c>
      <c r="G98" s="2" t="s">
        <v>75</v>
      </c>
      <c r="H98" s="19" t="s">
        <v>596</v>
      </c>
    </row>
    <row r="99" spans="2:8" x14ac:dyDescent="0.3">
      <c r="B99" s="4">
        <v>96</v>
      </c>
      <c r="C99" s="5" t="s">
        <v>211</v>
      </c>
      <c r="D99" s="6" t="s">
        <v>96</v>
      </c>
      <c r="E99" s="6" t="s">
        <v>212</v>
      </c>
      <c r="F99" s="14">
        <f>VLOOKUP(Tableau1[[#This Row],[Code INS harmonisé]],Feuil1!C:I,7,FALSE)</f>
        <v>17677.777777777777</v>
      </c>
      <c r="G99" s="2" t="s">
        <v>75</v>
      </c>
      <c r="H99" s="19" t="s">
        <v>596</v>
      </c>
    </row>
    <row r="100" spans="2:8" x14ac:dyDescent="0.3">
      <c r="B100" s="4">
        <v>97</v>
      </c>
      <c r="D100" s="6" t="s">
        <v>21</v>
      </c>
      <c r="E100" s="6" t="s">
        <v>22</v>
      </c>
      <c r="F100" s="58" t="str">
        <f>VLOOKUP(Tableau1[[#This Row],[Code UE]],[1]IFS_SOC_3_BE_2017_envoyees_offi!$X:$Y,2,0)</f>
        <v>25120.72</v>
      </c>
      <c r="G100" s="2" t="s">
        <v>75</v>
      </c>
      <c r="H100" s="19" t="s">
        <v>446</v>
      </c>
    </row>
    <row r="101" spans="2:8" x14ac:dyDescent="0.3">
      <c r="B101" s="4">
        <v>98</v>
      </c>
      <c r="D101" s="6" t="s">
        <v>19</v>
      </c>
      <c r="E101" s="6" t="s">
        <v>20</v>
      </c>
      <c r="F101" s="14">
        <f>VLOOKUP(Tableau1[[#This Row],[Code UE]],Feuil1!A:I,9,0)</f>
        <v>5065.0043029358549</v>
      </c>
      <c r="G101" s="2" t="s">
        <v>75</v>
      </c>
      <c r="H101" s="19" t="s">
        <v>596</v>
      </c>
    </row>
    <row r="102" spans="2:8" x14ac:dyDescent="0.3">
      <c r="B102" s="4">
        <v>99</v>
      </c>
      <c r="D102" s="6" t="s">
        <v>26</v>
      </c>
      <c r="E102" s="6" t="s">
        <v>27</v>
      </c>
      <c r="F102" s="58">
        <f>VLOOKUP(Tableau1[[#This Row],[Code UE]],[1]IFS_SOC_3_BE_2017_envoyees_offi!$X:$Y,2,0)</f>
        <v>4331</v>
      </c>
      <c r="G102" s="2" t="s">
        <v>75</v>
      </c>
      <c r="H102" s="19" t="s">
        <v>446</v>
      </c>
    </row>
    <row r="103" spans="2:8" x14ac:dyDescent="0.3">
      <c r="B103" s="4">
        <v>100</v>
      </c>
      <c r="D103" s="6" t="s">
        <v>23</v>
      </c>
      <c r="E103" s="6" t="s">
        <v>24</v>
      </c>
      <c r="F103" s="14">
        <f>VLOOKUP(Tableau1[[#This Row],[Code UE]],Feuil1!A:I,9,0)</f>
        <v>16217.298457702029</v>
      </c>
      <c r="G103" s="2" t="s">
        <v>75</v>
      </c>
      <c r="H103" s="19" t="s">
        <v>596</v>
      </c>
    </row>
    <row r="104" spans="2:8" x14ac:dyDescent="0.3">
      <c r="B104" s="4">
        <v>101</v>
      </c>
      <c r="C104" s="5" t="s">
        <v>215</v>
      </c>
      <c r="D104" s="6" t="s">
        <v>25</v>
      </c>
      <c r="E104" s="6" t="s">
        <v>216</v>
      </c>
      <c r="F104" s="14">
        <f>VLOOKUP(Tableau1[[#This Row],[Code INS harmonisé]],Feuil1!C:I,7,FALSE)</f>
        <v>30001.760000000002</v>
      </c>
      <c r="G104" s="2" t="s">
        <v>75</v>
      </c>
      <c r="H104" s="19" t="s">
        <v>596</v>
      </c>
    </row>
    <row r="105" spans="2:8" x14ac:dyDescent="0.3">
      <c r="B105" s="4">
        <v>102</v>
      </c>
      <c r="C105" s="5" t="s">
        <v>213</v>
      </c>
      <c r="D105" s="6" t="s">
        <v>96</v>
      </c>
      <c r="E105" s="6" t="s">
        <v>214</v>
      </c>
      <c r="F105" s="14">
        <f>VLOOKUP(Tableau1[[#This Row],[Code INS harmonisé]],Feuil1!C:I,7,FALSE)</f>
        <v>17677.777777777777</v>
      </c>
      <c r="G105" s="2" t="s">
        <v>75</v>
      </c>
      <c r="H105" s="19" t="s">
        <v>596</v>
      </c>
    </row>
    <row r="106" spans="2:8" ht="20.100000000000001" customHeight="1" x14ac:dyDescent="0.3">
      <c r="B106" s="4">
        <v>103</v>
      </c>
      <c r="C106" s="9" t="s">
        <v>406</v>
      </c>
      <c r="D106" s="7"/>
      <c r="E106" s="7" t="s">
        <v>387</v>
      </c>
      <c r="F106" s="16"/>
      <c r="G106" s="8"/>
      <c r="H106" s="19"/>
    </row>
    <row r="107" spans="2:8" x14ac:dyDescent="0.3">
      <c r="B107" s="4">
        <v>104</v>
      </c>
      <c r="D107" s="6" t="s">
        <v>38</v>
      </c>
      <c r="E107" s="6" t="s">
        <v>39</v>
      </c>
      <c r="F107" s="58" t="str">
        <f>VLOOKUP(Tableau1[[#This Row],[Code UE]],[1]IFS_SOC_3_BE_2017_envoyees_offi!$X:$Y,2,0)</f>
        <v>71105.39</v>
      </c>
      <c r="G107" s="2" t="s">
        <v>75</v>
      </c>
      <c r="H107" s="19" t="s">
        <v>446</v>
      </c>
    </row>
    <row r="108" spans="2:8" x14ac:dyDescent="0.3">
      <c r="B108" s="4">
        <v>105</v>
      </c>
      <c r="C108" s="5" t="s">
        <v>250</v>
      </c>
      <c r="D108" s="6" t="s">
        <v>33</v>
      </c>
      <c r="E108" s="6" t="s">
        <v>251</v>
      </c>
      <c r="F108" s="14">
        <f>VLOOKUP(Tableau1[[#This Row],[Code INS harmonisé]],Feuil1!C:I,7,FALSE)</f>
        <v>28234.869628574274</v>
      </c>
      <c r="G108" s="2" t="s">
        <v>75</v>
      </c>
      <c r="H108" s="19" t="s">
        <v>596</v>
      </c>
    </row>
    <row r="109" spans="2:8" x14ac:dyDescent="0.3">
      <c r="B109" s="4">
        <v>106</v>
      </c>
      <c r="C109" s="5" t="s">
        <v>256</v>
      </c>
      <c r="D109" s="6" t="s">
        <v>96</v>
      </c>
      <c r="E109" s="6" t="s">
        <v>257</v>
      </c>
      <c r="F109" s="14">
        <f>VLOOKUP(Tableau1[[#This Row],[Code INS harmonisé]],Feuil1!C:I,7,FALSE)</f>
        <v>28234.869628574274</v>
      </c>
      <c r="G109" s="2" t="s">
        <v>75</v>
      </c>
      <c r="H109" s="19" t="s">
        <v>596</v>
      </c>
    </row>
    <row r="110" spans="2:8" x14ac:dyDescent="0.3">
      <c r="B110" s="4">
        <v>107</v>
      </c>
      <c r="C110" s="5" t="s">
        <v>258</v>
      </c>
      <c r="D110" s="6" t="s">
        <v>96</v>
      </c>
      <c r="E110" s="6" t="s">
        <v>259</v>
      </c>
      <c r="F110" s="14">
        <f>VLOOKUP(Tableau1[[#This Row],[Code INS harmonisé]],Feuil1!C:I,7,FALSE)</f>
        <v>28234.869628574274</v>
      </c>
      <c r="G110" s="2" t="s">
        <v>75</v>
      </c>
      <c r="H110" s="19" t="s">
        <v>596</v>
      </c>
    </row>
    <row r="111" spans="2:8" x14ac:dyDescent="0.3">
      <c r="B111" s="4">
        <v>108</v>
      </c>
      <c r="C111" s="5" t="s">
        <v>252</v>
      </c>
      <c r="D111" s="6" t="s">
        <v>96</v>
      </c>
      <c r="E111" s="6" t="s">
        <v>253</v>
      </c>
      <c r="F111" s="14">
        <f>VLOOKUP(Tableau1[[#This Row],[Code INS harmonisé]],Feuil1!C:I,7,FALSE)</f>
        <v>28234.869628574274</v>
      </c>
      <c r="G111" s="2" t="s">
        <v>75</v>
      </c>
      <c r="H111" s="19" t="s">
        <v>596</v>
      </c>
    </row>
    <row r="112" spans="2:8" x14ac:dyDescent="0.3">
      <c r="B112" s="4">
        <v>109</v>
      </c>
      <c r="C112" s="5" t="s">
        <v>254</v>
      </c>
      <c r="D112" s="6" t="s">
        <v>96</v>
      </c>
      <c r="E112" s="6" t="s">
        <v>255</v>
      </c>
      <c r="F112" s="14">
        <f>VLOOKUP(Tableau1[[#This Row],[Code INS harmonisé]],Feuil1!C:I,7,FALSE)</f>
        <v>28234.869628574274</v>
      </c>
      <c r="G112" s="2" t="s">
        <v>75</v>
      </c>
      <c r="H112" s="19" t="s">
        <v>596</v>
      </c>
    </row>
    <row r="113" spans="2:8" x14ac:dyDescent="0.3">
      <c r="B113" s="4">
        <v>110</v>
      </c>
      <c r="D113" s="6" t="s">
        <v>34</v>
      </c>
      <c r="E113" s="6" t="s">
        <v>35</v>
      </c>
      <c r="F113" s="14">
        <f>VLOOKUP(Tableau1[[#This Row],[Code UE]],Feuil1!A:I,9,0)</f>
        <v>28234.869628574274</v>
      </c>
      <c r="G113" s="2" t="s">
        <v>75</v>
      </c>
      <c r="H113" s="19" t="s">
        <v>596</v>
      </c>
    </row>
    <row r="114" spans="2:8" x14ac:dyDescent="0.3">
      <c r="B114" s="4">
        <v>111</v>
      </c>
      <c r="C114" s="5" t="s">
        <v>260</v>
      </c>
      <c r="D114" s="6" t="s">
        <v>96</v>
      </c>
      <c r="E114" s="6" t="s">
        <v>261</v>
      </c>
      <c r="F114" s="14">
        <f>VLOOKUP(Tableau1[[#This Row],[Code INS harmonisé]],Feuil1!C:I,7,FALSE)</f>
        <v>28234.869628574274</v>
      </c>
      <c r="G114" s="2" t="s">
        <v>75</v>
      </c>
      <c r="H114" s="19" t="s">
        <v>596</v>
      </c>
    </row>
    <row r="115" spans="2:8" x14ac:dyDescent="0.3">
      <c r="B115" s="4">
        <v>112</v>
      </c>
      <c r="C115" s="5" t="s">
        <v>262</v>
      </c>
      <c r="D115" s="6" t="s">
        <v>96</v>
      </c>
      <c r="E115" s="6" t="s">
        <v>263</v>
      </c>
      <c r="F115" s="14">
        <f>VLOOKUP(Tableau1[[#This Row],[Code INS harmonisé]],Feuil1!C:I,7,FALSE)</f>
        <v>28234.869628574274</v>
      </c>
      <c r="G115" s="2" t="s">
        <v>75</v>
      </c>
      <c r="H115" s="19" t="s">
        <v>596</v>
      </c>
    </row>
    <row r="116" spans="2:8" x14ac:dyDescent="0.3">
      <c r="B116" s="4">
        <v>113</v>
      </c>
      <c r="D116" s="6" t="s">
        <v>36</v>
      </c>
      <c r="E116" s="6" t="s">
        <v>37</v>
      </c>
      <c r="F116" s="14">
        <f>VLOOKUP(Tableau1[[#This Row],[Code UE]],Feuil1!A:I,9,0)</f>
        <v>28234.869628574274</v>
      </c>
      <c r="G116" s="2" t="s">
        <v>75</v>
      </c>
      <c r="H116" s="19" t="s">
        <v>596</v>
      </c>
    </row>
    <row r="117" spans="2:8" ht="20.100000000000001" customHeight="1" x14ac:dyDescent="0.3">
      <c r="B117" s="4">
        <v>114</v>
      </c>
      <c r="C117" s="9" t="s">
        <v>407</v>
      </c>
      <c r="D117" s="7"/>
      <c r="E117" s="7" t="s">
        <v>414</v>
      </c>
      <c r="F117" s="16"/>
      <c r="G117" s="8"/>
      <c r="H117" s="19"/>
    </row>
    <row r="118" spans="2:8" x14ac:dyDescent="0.3">
      <c r="B118" s="4">
        <v>115</v>
      </c>
      <c r="C118" s="5" t="s">
        <v>324</v>
      </c>
      <c r="E118" s="6" t="s">
        <v>388</v>
      </c>
      <c r="F118" s="14">
        <f>VLOOKUP(Tableau1[[#This Row],[Code INS harmonisé]],Feuil1!C:I,7,FALSE)</f>
        <v>1</v>
      </c>
      <c r="G118" s="2" t="s">
        <v>75</v>
      </c>
      <c r="H118" s="19"/>
    </row>
    <row r="119" spans="2:8" x14ac:dyDescent="0.3">
      <c r="B119" s="4">
        <v>116</v>
      </c>
      <c r="C119" s="5" t="s">
        <v>279</v>
      </c>
      <c r="D119" s="6" t="s">
        <v>51</v>
      </c>
      <c r="E119" s="6" t="s">
        <v>280</v>
      </c>
      <c r="F119" s="14">
        <f>VLOOKUP(Tableau1[[#This Row],[Code INS harmonisé]],Feuil1!C:I,7,FALSE)</f>
        <v>0</v>
      </c>
      <c r="G119" s="2" t="s">
        <v>75</v>
      </c>
      <c r="H119" s="19"/>
    </row>
    <row r="120" spans="2:8" x14ac:dyDescent="0.3">
      <c r="B120" s="4">
        <v>117</v>
      </c>
      <c r="C120" s="11" t="s">
        <v>325</v>
      </c>
      <c r="E120" s="6" t="s">
        <v>389</v>
      </c>
      <c r="F120" s="14">
        <f>VLOOKUP(Tableau1[[#This Row],[Code INS harmonisé]],Feuil1!C:I,7,FALSE)</f>
        <v>0</v>
      </c>
      <c r="G120" s="2" t="s">
        <v>75</v>
      </c>
      <c r="H120" s="19"/>
    </row>
    <row r="121" spans="2:8" x14ac:dyDescent="0.3">
      <c r="B121" s="4">
        <v>118</v>
      </c>
      <c r="C121" s="11" t="s">
        <v>444</v>
      </c>
      <c r="D121" s="6" t="s">
        <v>52</v>
      </c>
      <c r="E121" s="6" t="s">
        <v>390</v>
      </c>
      <c r="F121" s="14">
        <f>VLOOKUP(Tableau1[[#This Row],[Code UE]],Feuil1!A:I,9,0)</f>
        <v>1</v>
      </c>
      <c r="G121" s="2" t="s">
        <v>75</v>
      </c>
      <c r="H121" s="19" t="s">
        <v>596</v>
      </c>
    </row>
    <row r="122" spans="2:8" ht="20.100000000000001" customHeight="1" x14ac:dyDescent="0.3">
      <c r="B122" s="4">
        <v>119</v>
      </c>
      <c r="C122" s="9" t="s">
        <v>408</v>
      </c>
      <c r="D122" s="7"/>
      <c r="E122" s="7" t="s">
        <v>415</v>
      </c>
      <c r="F122" s="16"/>
      <c r="G122" s="8"/>
      <c r="H122" s="19"/>
    </row>
    <row r="123" spans="2:8" x14ac:dyDescent="0.3">
      <c r="B123" s="4">
        <v>120</v>
      </c>
      <c r="C123" s="5" t="s">
        <v>335</v>
      </c>
      <c r="E123" s="6" t="s">
        <v>340</v>
      </c>
      <c r="F123" s="14" t="str">
        <f>F128</f>
        <v>37656.02</v>
      </c>
      <c r="G123" s="2" t="s">
        <v>75</v>
      </c>
      <c r="H123" s="19"/>
    </row>
    <row r="124" spans="2:8" x14ac:dyDescent="0.3">
      <c r="B124" s="4">
        <v>121</v>
      </c>
      <c r="C124" s="5" t="s">
        <v>337</v>
      </c>
      <c r="E124" s="6" t="s">
        <v>341</v>
      </c>
      <c r="F124" s="14" t="str">
        <f>F128</f>
        <v>37656.02</v>
      </c>
      <c r="G124" s="2" t="s">
        <v>75</v>
      </c>
      <c r="H124" s="19"/>
    </row>
    <row r="125" spans="2:8" x14ac:dyDescent="0.3">
      <c r="B125" s="4">
        <v>122</v>
      </c>
      <c r="C125" s="5" t="s">
        <v>264</v>
      </c>
      <c r="D125" s="6" t="s">
        <v>96</v>
      </c>
      <c r="E125" s="6" t="s">
        <v>391</v>
      </c>
      <c r="F125" s="14">
        <f>VLOOKUP(Tableau1[[#This Row],[Code INS harmonisé]],Feuil1!C:I,7,FALSE)</f>
        <v>28234.869628574274</v>
      </c>
      <c r="G125" s="2" t="s">
        <v>75</v>
      </c>
      <c r="H125" s="19" t="s">
        <v>596</v>
      </c>
    </row>
    <row r="126" spans="2:8" x14ac:dyDescent="0.3">
      <c r="B126" s="4">
        <v>123</v>
      </c>
      <c r="C126" s="5" t="s">
        <v>338</v>
      </c>
      <c r="E126" s="6" t="s">
        <v>342</v>
      </c>
      <c r="F126" s="14" t="str">
        <f>F128</f>
        <v>37656.02</v>
      </c>
      <c r="G126" s="2" t="s">
        <v>75</v>
      </c>
      <c r="H126" s="19"/>
    </row>
    <row r="127" spans="2:8" x14ac:dyDescent="0.3">
      <c r="B127" s="4">
        <v>124</v>
      </c>
      <c r="C127" s="5" t="s">
        <v>339</v>
      </c>
      <c r="E127" s="6" t="s">
        <v>343</v>
      </c>
      <c r="F127" s="14" t="str">
        <f>F128</f>
        <v>37656.02</v>
      </c>
      <c r="G127" s="2" t="s">
        <v>75</v>
      </c>
      <c r="H127" s="19"/>
    </row>
    <row r="128" spans="2:8" x14ac:dyDescent="0.3">
      <c r="B128" s="4">
        <v>125</v>
      </c>
      <c r="D128" s="6" t="s">
        <v>64</v>
      </c>
      <c r="E128" s="6" t="s">
        <v>297</v>
      </c>
      <c r="F128" s="17" t="str">
        <f>VLOOKUP(Tableau1[[#This Row],[Code UE]],[1]IFS_SOC_3_BE_2017_envoyees_offi!$X:$Y,2,0)</f>
        <v>37656.02</v>
      </c>
      <c r="G128" s="2" t="s">
        <v>75</v>
      </c>
      <c r="H128" s="19" t="s">
        <v>446</v>
      </c>
    </row>
    <row r="129" spans="2:8" ht="20.100000000000001" customHeight="1" x14ac:dyDescent="0.3">
      <c r="B129" s="4">
        <v>126</v>
      </c>
      <c r="C129" s="9" t="s">
        <v>295</v>
      </c>
      <c r="D129" s="7" t="s">
        <v>96</v>
      </c>
      <c r="E129" s="7" t="s">
        <v>392</v>
      </c>
      <c r="F129" s="16">
        <f>VLOOKUP(Tableau1[[#This Row],[Code INS harmonisé]],Feuil1!C:I,7,FALSE)</f>
        <v>16699.411735235317</v>
      </c>
      <c r="G129" s="8" t="s">
        <v>75</v>
      </c>
      <c r="H129" s="19" t="s">
        <v>596</v>
      </c>
    </row>
    <row r="130" spans="2:8" ht="20.100000000000001" customHeight="1" x14ac:dyDescent="0.3">
      <c r="B130" s="4">
        <v>127</v>
      </c>
      <c r="C130" s="9" t="s">
        <v>296</v>
      </c>
      <c r="D130" s="7" t="s">
        <v>96</v>
      </c>
      <c r="E130" s="7" t="s">
        <v>409</v>
      </c>
      <c r="F130" s="16">
        <f>VLOOKUP(Tableau1[[#This Row],[Code INS harmonisé]],Feuil1!C:I,7,FALSE)</f>
        <v>91170.967112260318</v>
      </c>
      <c r="G130" s="8" t="s">
        <v>75</v>
      </c>
      <c r="H130" s="19" t="s">
        <v>596</v>
      </c>
    </row>
    <row r="131" spans="2:8" x14ac:dyDescent="0.3">
      <c r="B131" s="4">
        <v>128</v>
      </c>
      <c r="D131" s="6" t="s">
        <v>62</v>
      </c>
      <c r="E131" s="6" t="s">
        <v>63</v>
      </c>
      <c r="F131" s="17" t="str">
        <f>VLOOKUP(Tableau1[[#This Row],[Code UE]],[1]IFS_SOC_3_BE_2017_envoyees_offi!$X:$Y,2,0)</f>
        <v>19894.55</v>
      </c>
      <c r="G131" s="2" t="s">
        <v>75</v>
      </c>
      <c r="H131" s="19" t="s">
        <v>446</v>
      </c>
    </row>
    <row r="132" spans="2:8" x14ac:dyDescent="0.3">
      <c r="B132" s="85"/>
      <c r="D132" s="19" t="s">
        <v>640</v>
      </c>
      <c r="E132" s="6" t="s">
        <v>641</v>
      </c>
      <c r="F132" s="17">
        <v>6000</v>
      </c>
      <c r="G132" s="2" t="s">
        <v>75</v>
      </c>
      <c r="H132" s="19" t="s">
        <v>596</v>
      </c>
    </row>
    <row r="133" spans="2:8" ht="20.100000000000001" customHeight="1" x14ac:dyDescent="0.3">
      <c r="B133" s="4">
        <v>129</v>
      </c>
      <c r="C133" s="9" t="s">
        <v>298</v>
      </c>
      <c r="D133" s="7" t="s">
        <v>65</v>
      </c>
      <c r="E133" s="7" t="s">
        <v>393</v>
      </c>
      <c r="F133" s="16">
        <f>VLOOKUP(Tableau1[[#This Row],[Code INS harmonisé]],Feuil1!C:I,7,FALSE)</f>
        <v>13229.129753337626</v>
      </c>
      <c r="G133" s="8" t="s">
        <v>75</v>
      </c>
      <c r="H133" s="19" t="s">
        <v>596</v>
      </c>
    </row>
    <row r="134" spans="2:8" ht="20.100000000000001" customHeight="1" x14ac:dyDescent="0.3">
      <c r="B134" s="4">
        <v>130</v>
      </c>
      <c r="C134" s="9" t="s">
        <v>294</v>
      </c>
      <c r="D134" s="7" t="s">
        <v>61</v>
      </c>
      <c r="E134" s="7" t="s">
        <v>410</v>
      </c>
      <c r="F134" s="18" t="str">
        <f>VLOOKUP(Tableau1[[#This Row],[Code UE]],[1]IFS_SOC_3_BE_2017_envoyees_offi!$X:$Y,2,0)</f>
        <v>1028.6</v>
      </c>
      <c r="G134" s="8" t="s">
        <v>75</v>
      </c>
      <c r="H134" s="19" t="s">
        <v>446</v>
      </c>
    </row>
    <row r="135" spans="2:8" ht="20.100000000000001" customHeight="1" x14ac:dyDescent="0.3">
      <c r="B135" s="4">
        <v>131</v>
      </c>
      <c r="C135" s="9" t="s">
        <v>416</v>
      </c>
      <c r="D135" s="7"/>
      <c r="E135" s="7" t="s">
        <v>399</v>
      </c>
      <c r="F135" s="16"/>
      <c r="G135" s="8"/>
      <c r="H135" s="19"/>
    </row>
    <row r="136" spans="2:8" x14ac:dyDescent="0.3">
      <c r="B136" s="4">
        <v>132</v>
      </c>
      <c r="C136" s="5" t="s">
        <v>249</v>
      </c>
      <c r="D136" s="6" t="s">
        <v>96</v>
      </c>
      <c r="E136" s="6" t="s">
        <v>394</v>
      </c>
      <c r="F136" s="14">
        <f>VLOOKUP(Tableau1[[#This Row],[Code INS harmonisé]],Feuil1!C:I,7,FALSE)</f>
        <v>119020.57618815792</v>
      </c>
      <c r="G136" s="2" t="s">
        <v>75</v>
      </c>
      <c r="H136" s="19" t="s">
        <v>596</v>
      </c>
    </row>
    <row r="137" spans="2:8" x14ac:dyDescent="0.3">
      <c r="B137" s="4">
        <v>133</v>
      </c>
      <c r="C137" s="5" t="s">
        <v>268</v>
      </c>
      <c r="D137" s="6" t="s">
        <v>96</v>
      </c>
      <c r="E137" s="6" t="s">
        <v>396</v>
      </c>
      <c r="F137" s="14">
        <f>VLOOKUP(Tableau1[[#This Row],[Code INS harmonisé]],Feuil1!C:I,7,FALSE)</f>
        <v>485997.5172361728</v>
      </c>
      <c r="G137" s="2" t="s">
        <v>75</v>
      </c>
      <c r="H137" s="19" t="s">
        <v>596</v>
      </c>
    </row>
    <row r="138" spans="2:8" ht="20.100000000000001" customHeight="1" x14ac:dyDescent="0.3">
      <c r="B138" s="4">
        <v>134</v>
      </c>
      <c r="C138" s="9" t="s">
        <v>417</v>
      </c>
      <c r="D138" s="7"/>
      <c r="E138" s="7" t="s">
        <v>418</v>
      </c>
      <c r="F138" s="16"/>
      <c r="G138" s="8"/>
      <c r="H138" s="19"/>
    </row>
    <row r="139" spans="2:8" x14ac:dyDescent="0.3">
      <c r="B139" s="4">
        <v>135</v>
      </c>
      <c r="D139" s="6" t="s">
        <v>31</v>
      </c>
      <c r="E139" s="6" t="s">
        <v>32</v>
      </c>
      <c r="F139" s="58">
        <f>VLOOKUP(Tableau1[[#This Row],[Code UE]],[1]IFS_SOC_3_BE_2017_envoyees_offi!$X:$Y,2,0)</f>
        <v>310932</v>
      </c>
      <c r="G139" s="2" t="s">
        <v>75</v>
      </c>
      <c r="H139" s="19" t="s">
        <v>446</v>
      </c>
    </row>
    <row r="140" spans="2:8" x14ac:dyDescent="0.3">
      <c r="B140" s="4">
        <v>136</v>
      </c>
      <c r="C140" s="5" t="s">
        <v>217</v>
      </c>
      <c r="D140" s="6" t="s">
        <v>28</v>
      </c>
      <c r="E140" s="6" t="s">
        <v>218</v>
      </c>
      <c r="F140" s="14">
        <f>VLOOKUP(Tableau1[[#This Row],[Code INS harmonisé]],Feuil1!C:I,7,FALSE)</f>
        <v>287108.81855972309</v>
      </c>
      <c r="G140" s="2" t="s">
        <v>75</v>
      </c>
      <c r="H140" s="19" t="s">
        <v>596</v>
      </c>
    </row>
    <row r="141" spans="2:8" x14ac:dyDescent="0.3">
      <c r="B141" s="4">
        <v>137</v>
      </c>
      <c r="C141" s="5" t="s">
        <v>221</v>
      </c>
      <c r="D141" s="6" t="s">
        <v>96</v>
      </c>
      <c r="E141" s="6" t="s">
        <v>222</v>
      </c>
      <c r="F141" s="14">
        <f>VLOOKUP(Tableau1[[#This Row],[Code INS harmonisé]],Feuil1!C:I,7,FALSE)</f>
        <v>119020.57618815792</v>
      </c>
      <c r="G141" s="2" t="s">
        <v>75</v>
      </c>
      <c r="H141" s="19" t="s">
        <v>596</v>
      </c>
    </row>
    <row r="142" spans="2:8" x14ac:dyDescent="0.3">
      <c r="B142" s="4">
        <v>138</v>
      </c>
      <c r="C142" s="5" t="s">
        <v>223</v>
      </c>
      <c r="D142" s="6" t="s">
        <v>96</v>
      </c>
      <c r="E142" s="6" t="s">
        <v>224</v>
      </c>
      <c r="F142" s="14">
        <f>VLOOKUP(Tableau1[[#This Row],[Code INS harmonisé]],Feuil1!C:I,7,FALSE)</f>
        <v>119020.57618815792</v>
      </c>
      <c r="G142" s="2" t="s">
        <v>75</v>
      </c>
      <c r="H142" s="19" t="s">
        <v>596</v>
      </c>
    </row>
    <row r="143" spans="2:8" x14ac:dyDescent="0.3">
      <c r="B143" s="4">
        <v>139</v>
      </c>
      <c r="C143" s="5" t="s">
        <v>225</v>
      </c>
      <c r="D143" s="6" t="s">
        <v>96</v>
      </c>
      <c r="E143" s="6" t="s">
        <v>208</v>
      </c>
      <c r="F143" s="14">
        <f>VLOOKUP(Tableau1[[#This Row],[Code INS harmonisé]],Feuil1!C:I,7,FALSE)</f>
        <v>119020.57618815792</v>
      </c>
      <c r="G143" s="2" t="s">
        <v>75</v>
      </c>
      <c r="H143" s="19" t="s">
        <v>596</v>
      </c>
    </row>
    <row r="144" spans="2:8" x14ac:dyDescent="0.3">
      <c r="B144" s="4">
        <v>140</v>
      </c>
      <c r="C144" s="5" t="s">
        <v>226</v>
      </c>
      <c r="D144" s="6" t="s">
        <v>96</v>
      </c>
      <c r="E144" s="6" t="s">
        <v>227</v>
      </c>
      <c r="F144" s="14">
        <f>VLOOKUP(Tableau1[[#This Row],[Code INS harmonisé]],Feuil1!C:I,7,FALSE)</f>
        <v>119020.57618815792</v>
      </c>
      <c r="G144" s="2" t="s">
        <v>75</v>
      </c>
      <c r="H144" s="19" t="s">
        <v>596</v>
      </c>
    </row>
    <row r="145" spans="2:8" x14ac:dyDescent="0.3">
      <c r="B145" s="4">
        <v>141</v>
      </c>
      <c r="C145" s="5" t="s">
        <v>228</v>
      </c>
      <c r="D145" s="6" t="s">
        <v>96</v>
      </c>
      <c r="E145" s="6" t="s">
        <v>178</v>
      </c>
      <c r="F145" s="14">
        <f>VLOOKUP(Tableau1[[#This Row],[Code INS harmonisé]],Feuil1!C:I,7,FALSE)</f>
        <v>119020.57618815792</v>
      </c>
      <c r="G145" s="2" t="s">
        <v>75</v>
      </c>
      <c r="H145" s="19" t="s">
        <v>596</v>
      </c>
    </row>
    <row r="146" spans="2:8" x14ac:dyDescent="0.3">
      <c r="B146" s="4">
        <v>142</v>
      </c>
      <c r="C146" s="5" t="s">
        <v>229</v>
      </c>
      <c r="D146" s="6" t="s">
        <v>96</v>
      </c>
      <c r="E146" s="6" t="s">
        <v>230</v>
      </c>
      <c r="F146" s="14">
        <f>VLOOKUP(Tableau1[[#This Row],[Code INS harmonisé]],Feuil1!C:I,7,FALSE)</f>
        <v>119020.57618815792</v>
      </c>
      <c r="G146" s="2" t="s">
        <v>75</v>
      </c>
      <c r="H146" s="19" t="s">
        <v>596</v>
      </c>
    </row>
    <row r="147" spans="2:8" x14ac:dyDescent="0.3">
      <c r="B147" s="4">
        <v>143</v>
      </c>
      <c r="C147" s="5" t="s">
        <v>231</v>
      </c>
      <c r="D147" s="6" t="s">
        <v>96</v>
      </c>
      <c r="E147" s="6" t="s">
        <v>232</v>
      </c>
      <c r="F147" s="14">
        <f>VLOOKUP(Tableau1[[#This Row],[Code INS harmonisé]],Feuil1!C:I,7,FALSE)</f>
        <v>119020.57618815792</v>
      </c>
      <c r="G147" s="2" t="s">
        <v>75</v>
      </c>
      <c r="H147" s="19" t="s">
        <v>596</v>
      </c>
    </row>
    <row r="148" spans="2:8" x14ac:dyDescent="0.3">
      <c r="B148" s="4">
        <v>144</v>
      </c>
      <c r="C148" s="5" t="s">
        <v>233</v>
      </c>
      <c r="D148" s="6" t="s">
        <v>96</v>
      </c>
      <c r="E148" s="6" t="s">
        <v>180</v>
      </c>
      <c r="F148" s="14">
        <f>VLOOKUP(Tableau1[[#This Row],[Code INS harmonisé]],Feuil1!C:I,7,FALSE)</f>
        <v>119020.57618815792</v>
      </c>
      <c r="G148" s="2" t="s">
        <v>75</v>
      </c>
      <c r="H148" s="19" t="s">
        <v>596</v>
      </c>
    </row>
    <row r="149" spans="2:8" x14ac:dyDescent="0.3">
      <c r="B149" s="4">
        <v>145</v>
      </c>
      <c r="C149" s="5" t="s">
        <v>234</v>
      </c>
      <c r="D149" s="6" t="s">
        <v>96</v>
      </c>
      <c r="E149" s="6" t="s">
        <v>235</v>
      </c>
      <c r="F149" s="14">
        <f>VLOOKUP(Tableau1[[#This Row],[Code INS harmonisé]],Feuil1!C:I,7,FALSE)</f>
        <v>119020.57618815792</v>
      </c>
      <c r="G149" s="2" t="s">
        <v>75</v>
      </c>
      <c r="H149" s="19" t="s">
        <v>596</v>
      </c>
    </row>
    <row r="150" spans="2:8" x14ac:dyDescent="0.3">
      <c r="B150" s="4">
        <v>146</v>
      </c>
      <c r="C150" s="5" t="s">
        <v>236</v>
      </c>
      <c r="D150" s="6" t="s">
        <v>96</v>
      </c>
      <c r="E150" s="6" t="s">
        <v>237</v>
      </c>
      <c r="F150" s="14">
        <f>VLOOKUP(Tableau1[[#This Row],[Code INS harmonisé]],Feuil1!C:I,7,FALSE)</f>
        <v>119020.57618815792</v>
      </c>
      <c r="G150" s="2" t="s">
        <v>75</v>
      </c>
      <c r="H150" s="19" t="s">
        <v>596</v>
      </c>
    </row>
    <row r="151" spans="2:8" x14ac:dyDescent="0.3">
      <c r="B151" s="4">
        <v>147</v>
      </c>
      <c r="C151" s="5" t="s">
        <v>238</v>
      </c>
      <c r="D151" s="6" t="s">
        <v>96</v>
      </c>
      <c r="E151" s="6" t="s">
        <v>172</v>
      </c>
      <c r="F151" s="14">
        <f>VLOOKUP(Tableau1[[#This Row],[Code INS harmonisé]],Feuil1!C:I,7,FALSE)</f>
        <v>119020.57618815792</v>
      </c>
      <c r="G151" s="2" t="s">
        <v>75</v>
      </c>
      <c r="H151" s="19" t="s">
        <v>596</v>
      </c>
    </row>
    <row r="152" spans="2:8" x14ac:dyDescent="0.3">
      <c r="B152" s="4">
        <v>148</v>
      </c>
      <c r="C152" s="5" t="s">
        <v>239</v>
      </c>
      <c r="D152" s="6" t="s">
        <v>96</v>
      </c>
      <c r="E152" s="6" t="s">
        <v>186</v>
      </c>
      <c r="F152" s="14">
        <f>VLOOKUP(Tableau1[[#This Row],[Code INS harmonisé]],Feuil1!C:I,7,FALSE)</f>
        <v>119020.57618815792</v>
      </c>
      <c r="G152" s="2" t="s">
        <v>75</v>
      </c>
      <c r="H152" s="19" t="s">
        <v>596</v>
      </c>
    </row>
    <row r="153" spans="2:8" x14ac:dyDescent="0.3">
      <c r="B153" s="4">
        <v>149</v>
      </c>
      <c r="C153" s="5" t="s">
        <v>240</v>
      </c>
      <c r="D153" s="6" t="s">
        <v>96</v>
      </c>
      <c r="E153" s="6" t="s">
        <v>188</v>
      </c>
      <c r="F153" s="14">
        <f>VLOOKUP(Tableau1[[#This Row],[Code INS harmonisé]],Feuil1!C:I,7,FALSE)</f>
        <v>119020.57618815792</v>
      </c>
      <c r="G153" s="2" t="s">
        <v>75</v>
      </c>
      <c r="H153" s="19" t="s">
        <v>596</v>
      </c>
    </row>
    <row r="154" spans="2:8" x14ac:dyDescent="0.3">
      <c r="B154" s="4">
        <v>150</v>
      </c>
      <c r="C154" s="5" t="s">
        <v>241</v>
      </c>
      <c r="D154" s="6" t="s">
        <v>96</v>
      </c>
      <c r="E154" s="6" t="s">
        <v>190</v>
      </c>
      <c r="F154" s="14">
        <f>VLOOKUP(Tableau1[[#This Row],[Code INS harmonisé]],Feuil1!C:I,7,FALSE)</f>
        <v>119020.57618815792</v>
      </c>
      <c r="G154" s="2" t="s">
        <v>75</v>
      </c>
      <c r="H154" s="19" t="s">
        <v>596</v>
      </c>
    </row>
    <row r="155" spans="2:8" x14ac:dyDescent="0.3">
      <c r="B155" s="4">
        <v>151</v>
      </c>
      <c r="C155" s="5" t="s">
        <v>242</v>
      </c>
      <c r="D155" s="6" t="s">
        <v>96</v>
      </c>
      <c r="E155" s="6" t="s">
        <v>243</v>
      </c>
      <c r="F155" s="14">
        <f>VLOOKUP(Tableau1[[#This Row],[Code INS harmonisé]],Feuil1!C:I,7,FALSE)</f>
        <v>119020.57618815792</v>
      </c>
      <c r="G155" s="2" t="s">
        <v>75</v>
      </c>
      <c r="H155" s="19" t="s">
        <v>596</v>
      </c>
    </row>
    <row r="156" spans="2:8" x14ac:dyDescent="0.3">
      <c r="B156" s="4">
        <v>152</v>
      </c>
      <c r="C156" s="5" t="s">
        <v>244</v>
      </c>
      <c r="D156" s="6" t="s">
        <v>96</v>
      </c>
      <c r="E156" s="6" t="s">
        <v>245</v>
      </c>
      <c r="F156" s="14">
        <f>VLOOKUP(Tableau1[[#This Row],[Code INS harmonisé]],Feuil1!C:I,7,FALSE)</f>
        <v>119020.57618815792</v>
      </c>
      <c r="G156" s="2" t="s">
        <v>75</v>
      </c>
      <c r="H156" s="19" t="s">
        <v>596</v>
      </c>
    </row>
    <row r="157" spans="2:8" x14ac:dyDescent="0.3">
      <c r="B157" s="4">
        <v>153</v>
      </c>
      <c r="C157" s="5" t="s">
        <v>246</v>
      </c>
      <c r="D157" s="6" t="s">
        <v>96</v>
      </c>
      <c r="E157" s="6" t="s">
        <v>247</v>
      </c>
      <c r="F157" s="14">
        <f>VLOOKUP(Tableau1[[#This Row],[Code INS harmonisé]],Feuil1!C:I,7,FALSE)</f>
        <v>119020.57618815792</v>
      </c>
      <c r="G157" s="2" t="s">
        <v>75</v>
      </c>
      <c r="H157" s="19" t="s">
        <v>596</v>
      </c>
    </row>
    <row r="158" spans="2:8" x14ac:dyDescent="0.3">
      <c r="B158" s="4">
        <v>154</v>
      </c>
      <c r="C158" s="5" t="s">
        <v>248</v>
      </c>
      <c r="D158" s="6" t="s">
        <v>96</v>
      </c>
      <c r="E158" s="6" t="s">
        <v>397</v>
      </c>
      <c r="F158" s="14">
        <f>VLOOKUP(Tableau1[[#This Row],[Code INS harmonisé]],Feuil1!C:I,7,FALSE)</f>
        <v>119020.57618815792</v>
      </c>
      <c r="G158" s="2" t="s">
        <v>75</v>
      </c>
      <c r="H158" s="19" t="s">
        <v>596</v>
      </c>
    </row>
    <row r="159" spans="2:8" x14ac:dyDescent="0.3">
      <c r="B159" s="4">
        <v>155</v>
      </c>
      <c r="D159" s="6" t="s">
        <v>30</v>
      </c>
      <c r="E159" s="6" t="s">
        <v>395</v>
      </c>
      <c r="F159" s="14">
        <f>VLOOKUP(Tableau1[[#This Row],[Code UE]],Feuil1!A:I,9,0)</f>
        <v>119020.57618815792</v>
      </c>
      <c r="G159" s="2" t="s">
        <v>75</v>
      </c>
      <c r="H159" s="19" t="s">
        <v>596</v>
      </c>
    </row>
    <row r="160" spans="2:8" ht="20.100000000000001" customHeight="1" x14ac:dyDescent="0.3">
      <c r="B160" s="4">
        <v>156</v>
      </c>
      <c r="C160" s="9" t="s">
        <v>419</v>
      </c>
      <c r="D160" s="7"/>
      <c r="E160" s="7" t="s">
        <v>400</v>
      </c>
      <c r="F160" s="16"/>
      <c r="G160" s="8"/>
      <c r="H160" s="19"/>
    </row>
    <row r="161" spans="2:8" x14ac:dyDescent="0.3">
      <c r="B161" s="4">
        <v>157</v>
      </c>
      <c r="D161" s="6" t="s">
        <v>43</v>
      </c>
      <c r="E161" s="6" t="s">
        <v>44</v>
      </c>
      <c r="F161" s="17" t="str">
        <f>VLOOKUP(Tableau1[[#This Row],[Code UE]],[1]IFS_SOC_3_BE_2017_envoyees_offi!$X:$Y,2,0)</f>
        <v>485997.52</v>
      </c>
      <c r="G161" s="2" t="s">
        <v>75</v>
      </c>
      <c r="H161" s="19" t="s">
        <v>446</v>
      </c>
    </row>
    <row r="162" spans="2:8" x14ac:dyDescent="0.3">
      <c r="B162" s="4">
        <v>158</v>
      </c>
      <c r="C162" s="5" t="s">
        <v>266</v>
      </c>
      <c r="D162" s="6" t="s">
        <v>40</v>
      </c>
      <c r="E162" s="6" t="s">
        <v>251</v>
      </c>
      <c r="F162" s="14">
        <f>VLOOKUP(Tableau1[[#This Row],[Code INS harmonisé]],Feuil1!C:I,7,FALSE)</f>
        <v>485997.5172361728</v>
      </c>
      <c r="G162" s="2" t="s">
        <v>75</v>
      </c>
      <c r="H162" s="19" t="s">
        <v>596</v>
      </c>
    </row>
    <row r="163" spans="2:8" x14ac:dyDescent="0.3">
      <c r="B163" s="4">
        <v>159</v>
      </c>
      <c r="C163" s="5" t="s">
        <v>321</v>
      </c>
      <c r="E163" s="6" t="s">
        <v>267</v>
      </c>
      <c r="F163" s="14">
        <f>VLOOKUP(Tableau1[[#This Row],[Code INS harmonisé]],Feuil1!C:I,7,FALSE)</f>
        <v>485997.5172361728</v>
      </c>
      <c r="G163" s="2" t="s">
        <v>75</v>
      </c>
      <c r="H163" s="19"/>
    </row>
    <row r="164" spans="2:8" x14ac:dyDescent="0.3">
      <c r="B164" s="4">
        <v>160</v>
      </c>
      <c r="D164" s="6" t="s">
        <v>41</v>
      </c>
      <c r="E164" s="6" t="s">
        <v>398</v>
      </c>
      <c r="F164" s="14">
        <f>VLOOKUP(Tableau1[[#This Row],[Code UE]],Feuil1!A:I,9,0)</f>
        <v>485997.5172361728</v>
      </c>
      <c r="G164" s="2" t="s">
        <v>75</v>
      </c>
      <c r="H164" s="19" t="s">
        <v>596</v>
      </c>
    </row>
    <row r="165" spans="2:8" x14ac:dyDescent="0.3">
      <c r="B165" s="4">
        <v>161</v>
      </c>
      <c r="C165" s="5" t="s">
        <v>269</v>
      </c>
      <c r="D165" s="6" t="s">
        <v>96</v>
      </c>
      <c r="E165" s="6" t="s">
        <v>257</v>
      </c>
      <c r="F165" s="14">
        <f>VLOOKUP(Tableau1[[#This Row],[Code INS harmonisé]],Feuil1!C:I,7,FALSE)</f>
        <v>485997.5172361728</v>
      </c>
      <c r="G165" s="2" t="s">
        <v>75</v>
      </c>
      <c r="H165" s="19" t="s">
        <v>596</v>
      </c>
    </row>
    <row r="166" spans="2:8" x14ac:dyDescent="0.3">
      <c r="B166" s="4">
        <v>162</v>
      </c>
      <c r="C166" s="5" t="s">
        <v>270</v>
      </c>
      <c r="D166" s="6" t="s">
        <v>96</v>
      </c>
      <c r="E166" s="6" t="s">
        <v>271</v>
      </c>
      <c r="F166" s="14">
        <f>VLOOKUP(Tableau1[[#This Row],[Code INS harmonisé]],Feuil1!C:I,7,FALSE)</f>
        <v>485997.5172361728</v>
      </c>
      <c r="G166" s="2" t="s">
        <v>75</v>
      </c>
      <c r="H166" s="19" t="s">
        <v>596</v>
      </c>
    </row>
    <row r="167" spans="2:8" x14ac:dyDescent="0.3">
      <c r="B167" s="4">
        <v>163</v>
      </c>
      <c r="C167" s="5" t="s">
        <v>272</v>
      </c>
      <c r="D167" s="6" t="s">
        <v>96</v>
      </c>
      <c r="E167" s="6" t="s">
        <v>259</v>
      </c>
      <c r="F167" s="14">
        <f>VLOOKUP(Tableau1[[#This Row],[Code INS harmonisé]],Feuil1!C:I,7,FALSE)</f>
        <v>485997.5172361728</v>
      </c>
      <c r="G167" s="2" t="s">
        <v>75</v>
      </c>
      <c r="H167" s="19" t="s">
        <v>596</v>
      </c>
    </row>
    <row r="168" spans="2:8" x14ac:dyDescent="0.3">
      <c r="B168" s="4">
        <v>164</v>
      </c>
      <c r="C168" s="5" t="s">
        <v>322</v>
      </c>
      <c r="E168" s="6" t="s">
        <v>330</v>
      </c>
      <c r="F168" s="14">
        <f>VLOOKUP(Tableau1[[#This Row],[Code INS harmonisé]],Feuil1!C:I,7,FALSE)</f>
        <v>485997.5172361728</v>
      </c>
      <c r="G168" s="2" t="s">
        <v>75</v>
      </c>
      <c r="H168" s="19"/>
    </row>
    <row r="169" spans="2:8" x14ac:dyDescent="0.3">
      <c r="B169" s="4">
        <v>165</v>
      </c>
      <c r="D169" s="6" t="s">
        <v>42</v>
      </c>
      <c r="E169" s="6" t="s">
        <v>37</v>
      </c>
      <c r="F169" s="14">
        <f>VLOOKUP(Tableau1[[#This Row],[Code UE]],Feuil1!A:I,9,0)</f>
        <v>485997.5172361728</v>
      </c>
      <c r="G169" s="2" t="s">
        <v>75</v>
      </c>
      <c r="H169" s="19" t="s">
        <v>596</v>
      </c>
    </row>
    <row r="170" spans="2:8" x14ac:dyDescent="0.3">
      <c r="B170" s="4">
        <v>166</v>
      </c>
      <c r="D170" s="6" t="s">
        <v>66</v>
      </c>
      <c r="E170" s="6" t="s">
        <v>299</v>
      </c>
      <c r="F170" s="17" t="str">
        <f>VLOOKUP(Tableau1[[#This Row],[Code UE]],[1]IFS_SOC_3_BE_2017_envoyees_offi!$X:$Y,2,0)</f>
        <v>107936.85</v>
      </c>
      <c r="G170" s="2" t="s">
        <v>75</v>
      </c>
      <c r="H170" s="19" t="s">
        <v>446</v>
      </c>
    </row>
    <row r="171" spans="2:8" ht="20.100000000000001" customHeight="1" x14ac:dyDescent="0.3">
      <c r="B171" s="4">
        <v>167</v>
      </c>
      <c r="C171" s="9" t="s">
        <v>336</v>
      </c>
      <c r="D171" s="7" t="s">
        <v>64</v>
      </c>
      <c r="E171" s="7" t="s">
        <v>420</v>
      </c>
      <c r="F171" s="16" t="str">
        <f>VLOOKUP(Tableau1[[#This Row],[Code UE]],[1]IFS_SOC_3_BE_2017_envoyees_offi!$X:$Y,2,0)</f>
        <v>37656.02</v>
      </c>
      <c r="G171" s="57" t="s">
        <v>75</v>
      </c>
      <c r="H171" s="19"/>
    </row>
    <row r="172" spans="2:8" ht="20.100000000000001" customHeight="1" x14ac:dyDescent="0.3">
      <c r="B172" s="4">
        <v>168</v>
      </c>
      <c r="C172" s="9" t="s">
        <v>421</v>
      </c>
      <c r="D172" s="7"/>
      <c r="E172" s="7" t="s">
        <v>422</v>
      </c>
      <c r="F172" s="16"/>
      <c r="G172" s="8"/>
      <c r="H172" s="19"/>
    </row>
    <row r="173" spans="2:8" x14ac:dyDescent="0.3">
      <c r="B173" s="4">
        <v>169</v>
      </c>
      <c r="C173" s="5" t="s">
        <v>344</v>
      </c>
      <c r="E173" s="6" t="s">
        <v>349</v>
      </c>
      <c r="F173" s="14">
        <f>Feuil1!I153</f>
        <v>107936.84643044125</v>
      </c>
      <c r="G173" s="2" t="s">
        <v>75</v>
      </c>
      <c r="H173" s="19"/>
    </row>
    <row r="174" spans="2:8" x14ac:dyDescent="0.3">
      <c r="B174" s="4">
        <v>170</v>
      </c>
      <c r="C174" s="5" t="s">
        <v>346</v>
      </c>
      <c r="E174" s="6" t="s">
        <v>350</v>
      </c>
      <c r="F174" s="14">
        <f>Feuil1!I153</f>
        <v>107936.84643044125</v>
      </c>
      <c r="G174" s="2" t="s">
        <v>75</v>
      </c>
      <c r="H174" s="19"/>
    </row>
    <row r="175" spans="2:8" x14ac:dyDescent="0.3">
      <c r="B175" s="4">
        <v>171</v>
      </c>
      <c r="C175" s="5" t="s">
        <v>347</v>
      </c>
      <c r="E175" s="6" t="s">
        <v>370</v>
      </c>
      <c r="F175" s="14">
        <f>Feuil1!I153</f>
        <v>107936.84643044125</v>
      </c>
      <c r="G175" s="2" t="s">
        <v>75</v>
      </c>
      <c r="H175" s="19"/>
    </row>
    <row r="176" spans="2:8" x14ac:dyDescent="0.3">
      <c r="B176" s="4">
        <v>172</v>
      </c>
      <c r="C176" s="5" t="s">
        <v>348</v>
      </c>
      <c r="E176" s="6" t="s">
        <v>371</v>
      </c>
      <c r="F176" s="14">
        <f>Feuil1!I153</f>
        <v>107936.84643044125</v>
      </c>
      <c r="G176" s="2" t="s">
        <v>75</v>
      </c>
      <c r="H176" s="19"/>
    </row>
    <row r="177" spans="2:8" x14ac:dyDescent="0.3">
      <c r="B177" s="4">
        <v>173</v>
      </c>
      <c r="C177" s="5" t="s">
        <v>219</v>
      </c>
      <c r="D177" s="6" t="s">
        <v>29</v>
      </c>
      <c r="E177" s="6" t="s">
        <v>220</v>
      </c>
      <c r="F177" s="14">
        <f>VLOOKUP(Tableau1[[#This Row],[Code INS harmonisé]],Feuil1!C:I,7,FALSE)</f>
        <v>120043.17030117239</v>
      </c>
      <c r="G177" s="2" t="s">
        <v>75</v>
      </c>
      <c r="H177" s="19" t="s">
        <v>596</v>
      </c>
    </row>
    <row r="178" spans="2:8" x14ac:dyDescent="0.3">
      <c r="B178" s="4">
        <v>174</v>
      </c>
      <c r="C178" s="5" t="s">
        <v>345</v>
      </c>
      <c r="E178" s="6" t="s">
        <v>351</v>
      </c>
      <c r="F178" s="14">
        <f>Feuil1!I153</f>
        <v>107936.84643044125</v>
      </c>
      <c r="G178" s="2" t="s">
        <v>75</v>
      </c>
      <c r="H178" s="19"/>
    </row>
    <row r="179" spans="2:8" ht="20.100000000000001" customHeight="1" x14ac:dyDescent="0.3">
      <c r="B179" s="4">
        <v>175</v>
      </c>
      <c r="C179" s="9" t="s">
        <v>300</v>
      </c>
      <c r="D179" s="7" t="s">
        <v>67</v>
      </c>
      <c r="E179" s="7" t="s">
        <v>423</v>
      </c>
      <c r="F179" s="18">
        <f>VLOOKUP(Tableau1[[#This Row],[Code UE]],[1]IFS_SOC_3_BE_2017_envoyees_offi!$X:$Y,2,0)</f>
        <v>28392</v>
      </c>
      <c r="G179" s="10" t="s">
        <v>435</v>
      </c>
      <c r="H179" s="19" t="s">
        <v>446</v>
      </c>
    </row>
    <row r="180" spans="2:8" ht="20.100000000000001" customHeight="1" x14ac:dyDescent="0.3">
      <c r="B180" s="4">
        <v>176</v>
      </c>
      <c r="C180" s="9" t="s">
        <v>424</v>
      </c>
      <c r="D180" s="7"/>
      <c r="E180" s="7" t="s">
        <v>425</v>
      </c>
      <c r="F180" s="16"/>
      <c r="G180" s="8"/>
      <c r="H180" s="19"/>
    </row>
    <row r="181" spans="2:8" x14ac:dyDescent="0.3">
      <c r="B181" s="4">
        <v>177</v>
      </c>
      <c r="C181" s="5" t="s">
        <v>426</v>
      </c>
      <c r="D181" s="6" t="s">
        <v>78</v>
      </c>
      <c r="E181" s="6" t="s">
        <v>352</v>
      </c>
      <c r="F181" s="17" t="str">
        <f>VLOOKUP(Tableau1[[#This Row],[Code UE]],[1]IFS_SOC_3_BE_2017_envoyees_offi!$X:$Y,2,0)</f>
        <v>672.3</v>
      </c>
      <c r="G181" s="2" t="s">
        <v>76</v>
      </c>
      <c r="H181" s="19" t="s">
        <v>446</v>
      </c>
    </row>
    <row r="182" spans="2:8" x14ac:dyDescent="0.3">
      <c r="B182" s="4">
        <v>178</v>
      </c>
      <c r="C182" s="5" t="s">
        <v>302</v>
      </c>
      <c r="D182" s="6" t="s">
        <v>79</v>
      </c>
      <c r="E182" s="6" t="s">
        <v>353</v>
      </c>
      <c r="F182" s="17" t="str">
        <f>VLOOKUP(Tableau1[[#This Row],[Code UE]],[1]IFS_SOC_3_BE_2017_envoyees_offi!$X:$Y,2,0)</f>
        <v>1350.99</v>
      </c>
      <c r="G182" s="2" t="s">
        <v>76</v>
      </c>
      <c r="H182" s="19" t="s">
        <v>446</v>
      </c>
    </row>
    <row r="183" spans="2:8" x14ac:dyDescent="0.3">
      <c r="B183" s="4">
        <v>179</v>
      </c>
      <c r="C183" s="11" t="s">
        <v>363</v>
      </c>
      <c r="D183" s="12" t="s">
        <v>80</v>
      </c>
      <c r="E183" s="12" t="s">
        <v>354</v>
      </c>
      <c r="F183" s="14">
        <f>Feuil2!M4</f>
        <v>459.77380507038299</v>
      </c>
      <c r="G183" s="2" t="s">
        <v>76</v>
      </c>
      <c r="H183" s="19" t="s">
        <v>596</v>
      </c>
    </row>
    <row r="184" spans="2:8" x14ac:dyDescent="0.3">
      <c r="B184" s="4">
        <v>180</v>
      </c>
      <c r="C184" s="11" t="s">
        <v>303</v>
      </c>
      <c r="D184" s="12" t="s">
        <v>81</v>
      </c>
      <c r="E184" s="12" t="s">
        <v>355</v>
      </c>
      <c r="F184" s="17" t="str">
        <f>VLOOKUP(Tableau1[[#This Row],[Code UE]],[1]IFS_SOC_3_BE_2017_envoyees_offi!$X:$Y,2,0)</f>
        <v>604.01</v>
      </c>
      <c r="G184" s="2" t="s">
        <v>76</v>
      </c>
      <c r="H184" s="19" t="s">
        <v>446</v>
      </c>
    </row>
    <row r="185" spans="2:8" x14ac:dyDescent="0.3">
      <c r="B185" s="4">
        <v>181</v>
      </c>
      <c r="C185" s="11" t="s">
        <v>438</v>
      </c>
      <c r="D185" s="12" t="s">
        <v>82</v>
      </c>
      <c r="E185" s="12" t="s">
        <v>356</v>
      </c>
      <c r="F185" s="17" t="str">
        <f>VLOOKUP(Tableau1[[#This Row],[Code UE]],[1]IFS_SOC_3_BE_2017_envoyees_offi!$X:$Y,2,0)</f>
        <v>497.1</v>
      </c>
      <c r="G185" s="2" t="s">
        <v>76</v>
      </c>
      <c r="H185" s="19" t="s">
        <v>446</v>
      </c>
    </row>
    <row r="186" spans="2:8" x14ac:dyDescent="0.3">
      <c r="B186" s="4">
        <v>182</v>
      </c>
      <c r="C186" s="11" t="s">
        <v>439</v>
      </c>
      <c r="D186" s="12" t="s">
        <v>83</v>
      </c>
      <c r="E186" s="12" t="s">
        <v>440</v>
      </c>
      <c r="F186" s="17" t="str">
        <f>VLOOKUP(Tableau1[[#This Row],[Code UE]],[1]IFS_SOC_3_BE_2017_envoyees_offi!$X:$Y,2,0)</f>
        <v>2111.4</v>
      </c>
      <c r="G186" s="2" t="s">
        <v>76</v>
      </c>
      <c r="H186" s="19" t="s">
        <v>446</v>
      </c>
    </row>
    <row r="187" spans="2:8" x14ac:dyDescent="0.3">
      <c r="B187" s="4">
        <v>183</v>
      </c>
      <c r="C187" s="11"/>
      <c r="D187" s="12" t="s">
        <v>84</v>
      </c>
      <c r="E187" s="12" t="s">
        <v>304</v>
      </c>
      <c r="F187" s="17" t="str">
        <f>VLOOKUP(Tableau1[[#This Row],[Code UE]],[1]IFS_SOC_3_BE_2017_envoyees_offi!$X:$Y,2,0)</f>
        <v>851.95</v>
      </c>
      <c r="G187" s="2" t="s">
        <v>76</v>
      </c>
      <c r="H187" s="19" t="s">
        <v>446</v>
      </c>
    </row>
    <row r="188" spans="2:8" x14ac:dyDescent="0.3">
      <c r="B188" s="4">
        <v>184</v>
      </c>
      <c r="C188" s="9" t="s">
        <v>427</v>
      </c>
      <c r="D188" s="7"/>
      <c r="E188" s="7" t="s">
        <v>428</v>
      </c>
      <c r="F188" s="16"/>
      <c r="G188" s="8"/>
      <c r="H188" s="19"/>
    </row>
    <row r="189" spans="2:8" x14ac:dyDescent="0.3">
      <c r="B189" s="4">
        <v>185</v>
      </c>
      <c r="C189" s="5" t="s">
        <v>307</v>
      </c>
      <c r="D189" s="6" t="s">
        <v>87</v>
      </c>
      <c r="E189" s="6" t="s">
        <v>308</v>
      </c>
      <c r="F189" s="17" t="str">
        <f>VLOOKUP(Tableau1[[#This Row],[Code UE]],[1]IFS_SOC_3_BE_2017_envoyees_offi!$X:$Y,2,0)</f>
        <v>114.24</v>
      </c>
      <c r="G189" s="2" t="s">
        <v>76</v>
      </c>
      <c r="H189" s="19" t="s">
        <v>446</v>
      </c>
    </row>
    <row r="190" spans="2:8" x14ac:dyDescent="0.3">
      <c r="B190" s="4">
        <v>186</v>
      </c>
      <c r="C190" s="5" t="s">
        <v>358</v>
      </c>
      <c r="E190" s="6" t="s">
        <v>368</v>
      </c>
      <c r="F190" s="14" t="str">
        <f>F194</f>
        <v>238.23</v>
      </c>
      <c r="G190" s="2" t="s">
        <v>76</v>
      </c>
      <c r="H190" s="19"/>
    </row>
    <row r="191" spans="2:8" x14ac:dyDescent="0.3">
      <c r="B191" s="4">
        <v>187</v>
      </c>
      <c r="C191" s="11" t="s">
        <v>357</v>
      </c>
      <c r="D191" s="12"/>
      <c r="E191" s="12" t="s">
        <v>369</v>
      </c>
      <c r="F191" s="14" t="str">
        <f>F194</f>
        <v>238.23</v>
      </c>
      <c r="G191" s="2" t="s">
        <v>76</v>
      </c>
      <c r="H191" s="19"/>
    </row>
    <row r="192" spans="2:8" x14ac:dyDescent="0.3">
      <c r="B192" s="4">
        <v>188</v>
      </c>
      <c r="C192" s="11" t="s">
        <v>309</v>
      </c>
      <c r="D192" s="12" t="s">
        <v>88</v>
      </c>
      <c r="E192" s="12" t="s">
        <v>310</v>
      </c>
      <c r="F192" s="17" t="str">
        <f>VLOOKUP(Tableau1[[#This Row],[Code UE]],[1]IFS_SOC_3_BE_2017_envoyees_offi!$X:$Y,2,0)</f>
        <v>1061.91</v>
      </c>
      <c r="G192" s="2" t="s">
        <v>76</v>
      </c>
      <c r="H192" s="19" t="s">
        <v>446</v>
      </c>
    </row>
    <row r="193" spans="2:8" ht="20.100000000000001" customHeight="1" x14ac:dyDescent="0.3">
      <c r="B193" s="4">
        <v>189</v>
      </c>
      <c r="C193" s="11" t="s">
        <v>441</v>
      </c>
      <c r="D193" s="12"/>
      <c r="E193" s="12" t="s">
        <v>367</v>
      </c>
      <c r="F193" s="14" t="str">
        <f>F194</f>
        <v>238.23</v>
      </c>
      <c r="G193" s="2" t="s">
        <v>76</v>
      </c>
      <c r="H193" s="19"/>
    </row>
    <row r="194" spans="2:8" ht="20.100000000000001" customHeight="1" x14ac:dyDescent="0.3">
      <c r="B194" s="4">
        <v>190</v>
      </c>
      <c r="C194" s="11"/>
      <c r="D194" s="12" t="s">
        <v>89</v>
      </c>
      <c r="E194" s="12" t="s">
        <v>311</v>
      </c>
      <c r="F194" s="17" t="str">
        <f>VLOOKUP(Tableau1[[#This Row],[Code UE]],[1]IFS_SOC_3_BE_2017_envoyees_offi!$X:$Y,2,0)</f>
        <v>238.23</v>
      </c>
      <c r="G194" s="2" t="s">
        <v>76</v>
      </c>
      <c r="H194" s="19" t="s">
        <v>446</v>
      </c>
    </row>
    <row r="195" spans="2:8" ht="20.100000000000001" customHeight="1" x14ac:dyDescent="0.3">
      <c r="B195" s="4">
        <v>191</v>
      </c>
      <c r="C195" s="9" t="s">
        <v>305</v>
      </c>
      <c r="D195" s="7" t="s">
        <v>85</v>
      </c>
      <c r="E195" s="7" t="s">
        <v>429</v>
      </c>
      <c r="F195" s="18" t="str">
        <f>VLOOKUP(Tableau1[[#This Row],[Code UE]],[1]IFS_SOC_3_BE_2017_envoyees_offi!$X:$Y,2,0)</f>
        <v>163.44</v>
      </c>
      <c r="G195" s="8" t="s">
        <v>76</v>
      </c>
      <c r="H195" s="19" t="s">
        <v>446</v>
      </c>
    </row>
    <row r="196" spans="2:8" ht="20.100000000000001" customHeight="1" x14ac:dyDescent="0.3">
      <c r="B196" s="4">
        <v>192</v>
      </c>
      <c r="C196" s="9" t="s">
        <v>306</v>
      </c>
      <c r="D196" s="7" t="s">
        <v>86</v>
      </c>
      <c r="E196" s="7" t="s">
        <v>430</v>
      </c>
      <c r="F196" s="18">
        <f>VLOOKUP(Tableau1[[#This Row],[Code UE]],[1]IFS_SOC_3_BE_2017_envoyees_offi!$X:$Y,2,0)</f>
        <v>600</v>
      </c>
      <c r="G196" s="8" t="s">
        <v>76</v>
      </c>
      <c r="H196" s="19" t="s">
        <v>446</v>
      </c>
    </row>
    <row r="197" spans="2:8" x14ac:dyDescent="0.3">
      <c r="B197" s="4">
        <v>193</v>
      </c>
      <c r="C197" s="9" t="s">
        <v>301</v>
      </c>
      <c r="D197" s="7" t="s">
        <v>77</v>
      </c>
      <c r="E197" s="7" t="s">
        <v>431</v>
      </c>
      <c r="F197" s="16">
        <f>Feuil2!N11</f>
        <v>146.00753207997613</v>
      </c>
      <c r="G197" s="8" t="s">
        <v>76</v>
      </c>
      <c r="H197" s="19" t="s">
        <v>639</v>
      </c>
    </row>
    <row r="198" spans="2:8" x14ac:dyDescent="0.3">
      <c r="B198" s="4">
        <v>194</v>
      </c>
      <c r="C198" s="9" t="s">
        <v>432</v>
      </c>
      <c r="D198" s="7"/>
      <c r="E198" s="7" t="s">
        <v>433</v>
      </c>
      <c r="F198" s="16"/>
      <c r="G198" s="8"/>
      <c r="H198" s="19"/>
    </row>
    <row r="199" spans="2:8" x14ac:dyDescent="0.3">
      <c r="B199" s="4">
        <v>195</v>
      </c>
      <c r="C199" s="5" t="s">
        <v>359</v>
      </c>
      <c r="E199" s="6" t="s">
        <v>364</v>
      </c>
      <c r="F199" s="14">
        <f>F201</f>
        <v>17.917200000000001</v>
      </c>
      <c r="G199" s="2" t="s">
        <v>76</v>
      </c>
      <c r="H199" s="19"/>
    </row>
    <row r="200" spans="2:8" x14ac:dyDescent="0.3">
      <c r="B200" s="4">
        <v>196</v>
      </c>
      <c r="C200" s="5" t="s">
        <v>312</v>
      </c>
      <c r="D200" s="6" t="s">
        <v>90</v>
      </c>
      <c r="E200" s="6" t="s">
        <v>313</v>
      </c>
      <c r="F200" s="17">
        <v>10.46</v>
      </c>
      <c r="G200" s="2" t="s">
        <v>76</v>
      </c>
      <c r="H200" s="19" t="s">
        <v>446</v>
      </c>
    </row>
    <row r="201" spans="2:8" x14ac:dyDescent="0.3">
      <c r="B201" s="4">
        <v>197</v>
      </c>
      <c r="D201" s="6" t="s">
        <v>91</v>
      </c>
      <c r="E201" s="6" t="s">
        <v>314</v>
      </c>
      <c r="F201" s="17">
        <v>17.917200000000001</v>
      </c>
      <c r="G201" s="2" t="s">
        <v>76</v>
      </c>
      <c r="H201" s="19" t="s">
        <v>446</v>
      </c>
    </row>
    <row r="202" spans="2:8" x14ac:dyDescent="0.3">
      <c r="B202" s="4">
        <v>198</v>
      </c>
      <c r="C202" s="5" t="s">
        <v>360</v>
      </c>
      <c r="E202" s="6" t="s">
        <v>365</v>
      </c>
      <c r="F202" s="14">
        <f>F201</f>
        <v>17.917200000000001</v>
      </c>
      <c r="G202" s="2" t="s">
        <v>76</v>
      </c>
      <c r="H202" s="19"/>
    </row>
    <row r="203" spans="2:8" x14ac:dyDescent="0.3">
      <c r="B203" s="4">
        <v>199</v>
      </c>
      <c r="D203" s="6" t="s">
        <v>92</v>
      </c>
      <c r="E203" s="6" t="s">
        <v>315</v>
      </c>
      <c r="F203" s="17">
        <v>23.985199999999999</v>
      </c>
      <c r="G203" s="2" t="s">
        <v>76</v>
      </c>
      <c r="H203" s="19" t="s">
        <v>446</v>
      </c>
    </row>
    <row r="204" spans="2:8" x14ac:dyDescent="0.3">
      <c r="B204" s="4">
        <v>200</v>
      </c>
      <c r="C204" s="5" t="s">
        <v>361</v>
      </c>
      <c r="E204" s="6" t="s">
        <v>366</v>
      </c>
      <c r="F204" s="14">
        <f>F203</f>
        <v>23.985199999999999</v>
      </c>
      <c r="G204" s="2" t="s">
        <v>76</v>
      </c>
      <c r="H204" s="19"/>
    </row>
    <row r="205" spans="2:8" x14ac:dyDescent="0.3">
      <c r="B205" s="4">
        <v>201</v>
      </c>
      <c r="C205" s="5" t="s">
        <v>362</v>
      </c>
      <c r="E205" s="6" t="s">
        <v>315</v>
      </c>
      <c r="F205" s="14">
        <f>F203</f>
        <v>23.985199999999999</v>
      </c>
      <c r="G205" s="2" t="s">
        <v>76</v>
      </c>
      <c r="H205" s="19"/>
    </row>
  </sheetData>
  <mergeCells count="2">
    <mergeCell ref="B2:G2"/>
    <mergeCell ref="B1:G1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80" orientation="portrait" r:id="rId1"/>
  <headerFooter>
    <oddFooter>&amp;C&amp;"-,Gras"&amp;10&amp;P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CAAC4-3DC9-47D5-AB87-8046DAC0B90A}">
  <dimension ref="A1:O17"/>
  <sheetViews>
    <sheetView workbookViewId="0">
      <selection activeCell="M16" sqref="M16"/>
    </sheetView>
  </sheetViews>
  <sheetFormatPr baseColWidth="10" defaultRowHeight="14.4" x14ac:dyDescent="0.3"/>
  <sheetData>
    <row r="1" spans="1:15" x14ac:dyDescent="0.3">
      <c r="E1" s="51" t="s">
        <v>599</v>
      </c>
      <c r="F1" s="51" t="s">
        <v>600</v>
      </c>
      <c r="G1" s="51" t="s">
        <v>601</v>
      </c>
      <c r="H1" s="51" t="s">
        <v>602</v>
      </c>
      <c r="I1" s="51" t="s">
        <v>451</v>
      </c>
      <c r="J1" s="51" t="s">
        <v>603</v>
      </c>
      <c r="K1" s="51" t="s">
        <v>604</v>
      </c>
      <c r="L1" s="51" t="s">
        <v>605</v>
      </c>
      <c r="M1" s="51" t="s">
        <v>606</v>
      </c>
      <c r="N1" s="51" t="s">
        <v>607</v>
      </c>
      <c r="O1" s="51" t="s">
        <v>608</v>
      </c>
    </row>
    <row r="2" spans="1:15" x14ac:dyDescent="0.3">
      <c r="A2" t="s">
        <v>78</v>
      </c>
      <c r="B2" t="s">
        <v>609</v>
      </c>
      <c r="C2" t="s">
        <v>610</v>
      </c>
      <c r="E2">
        <f>AVERAGE('[2]2015'!E7,'[2]2016'!E7,'[2]2017'!E7,'[2]2018'!E7,'[2]2019'!E7)</f>
        <v>1</v>
      </c>
      <c r="F2" s="52">
        <f>AVERAGE('[2]2015'!F7,'[2]2016'!F7,'[2]2017'!F7,'[2]2018'!F7,'[2]2019'!F7)</f>
        <v>872.6281067433963</v>
      </c>
      <c r="G2" s="52"/>
      <c r="H2" s="52"/>
      <c r="I2" s="52">
        <f>AVERAGE('[2]2015'!K7,'[2]2016'!K7,'[2]2017'!K7,'[2]2018'!K7,'[2]2019'!K7)</f>
        <v>872.6281067433963</v>
      </c>
      <c r="J2" s="52"/>
      <c r="K2" s="52"/>
      <c r="L2" s="52">
        <f>AVERAGE('[2]2015'!Q7,'[2]2016'!Q7,'[2]2017'!Q7,'[2]2018'!Q7,'[2]2019'!Q7)</f>
        <v>200.32905973972984</v>
      </c>
      <c r="M2" s="52">
        <f>I2+J2-L2</f>
        <v>672.29904700366649</v>
      </c>
      <c r="N2" s="52">
        <v>624.97242272114499</v>
      </c>
      <c r="O2" s="53">
        <v>560.79999999999995</v>
      </c>
    </row>
    <row r="3" spans="1:15" x14ac:dyDescent="0.3">
      <c r="A3" t="s">
        <v>79</v>
      </c>
      <c r="B3" t="s">
        <v>611</v>
      </c>
      <c r="C3" t="s">
        <v>612</v>
      </c>
      <c r="E3">
        <f>AVERAGE('[2]2015'!E8,'[2]2016'!E8,'[2]2017'!E8,'[2]2018'!E8,'[2]2019'!E8)</f>
        <v>1.8</v>
      </c>
      <c r="F3" s="52">
        <f>AVERAGE('[2]2015'!F8,'[2]2016'!F8,'[2]2017'!F8,'[2]2018'!F8,'[2]2019'!F8)</f>
        <v>1951.0988784404751</v>
      </c>
      <c r="G3" s="52"/>
      <c r="H3" s="52"/>
      <c r="I3" s="52">
        <f>AVERAGE('[2]2015'!K8,'[2]2016'!K8,'[2]2017'!K8,'[2]2018'!K8,'[2]2019'!K8)</f>
        <v>3511.8</v>
      </c>
      <c r="J3" s="52">
        <f>AVERAGE('[2]2015'!L8,'[2]2016'!L8,'[2]2017'!L8,'[2]2018'!L8,'[2]2019'!L8)</f>
        <v>282.81</v>
      </c>
      <c r="K3" s="52"/>
      <c r="L3" s="52">
        <f>AVERAGE('[2]2015'!Q8,'[2]2016'!Q8,'[2]2017'!Q8,'[2]2018'!Q8,'[2]2019'!Q8)</f>
        <v>2443.8000000000002</v>
      </c>
      <c r="M3" s="52">
        <f t="shared" ref="M3:M13" si="0">I3+J3-L3</f>
        <v>1350.81</v>
      </c>
      <c r="N3" s="52">
        <v>1467.77</v>
      </c>
      <c r="O3" s="53">
        <v>1217.2860262934691</v>
      </c>
    </row>
    <row r="4" spans="1:15" x14ac:dyDescent="0.3">
      <c r="A4" t="s">
        <v>613</v>
      </c>
      <c r="B4" t="s">
        <v>614</v>
      </c>
      <c r="C4" t="s">
        <v>615</v>
      </c>
      <c r="E4">
        <f>AVERAGE('[2]2015'!E10,'[2]2016'!E10,'[2]2017'!E10,'[2]2018'!E10,'[2]2019'!E10)</f>
        <v>1</v>
      </c>
      <c r="F4" s="52">
        <f>AVERAGE('[2]2015'!F10,'[2]2016'!F10,'[2]2017'!F10,'[2]2018'!F10,'[2]2019'!F10)</f>
        <v>1071.3017421934292</v>
      </c>
      <c r="G4" s="52"/>
      <c r="H4" s="52"/>
      <c r="I4" s="52">
        <f>AVERAGE('[2]2015'!K10,'[2]2016'!K10,'[2]2017'!K10,'[2]2018'!K10,'[2]2019'!K10)</f>
        <v>1071.3017421934292</v>
      </c>
      <c r="J4" s="52"/>
      <c r="K4" s="52"/>
      <c r="L4" s="52">
        <f>AVERAGE('[2]2015'!Q10,'[2]2016'!Q10,'[2]2017'!Q10,'[2]2018'!Q10,'[2]2019'!Q10)</f>
        <v>611.52793712304617</v>
      </c>
      <c r="M4" s="52">
        <f t="shared" si="0"/>
        <v>459.77380507038299</v>
      </c>
      <c r="N4" s="52">
        <v>445.89015082207993</v>
      </c>
      <c r="O4" s="53">
        <v>345.79999999999995</v>
      </c>
    </row>
    <row r="5" spans="1:15" x14ac:dyDescent="0.3">
      <c r="A5" t="s">
        <v>81</v>
      </c>
      <c r="B5" t="s">
        <v>616</v>
      </c>
      <c r="C5" t="s">
        <v>617</v>
      </c>
      <c r="E5">
        <f>AVERAGE('[2]2015'!E11,'[2]2016'!E11,'[2]2017'!E11,'[2]2018'!E11,'[2]2019'!E11)</f>
        <v>0.8</v>
      </c>
      <c r="F5" s="52">
        <f>AVERAGE('[2]2015'!F11,'[2]2016'!F11,'[2]2017'!F11,'[2]2018'!F11,'[2]2019'!F11)</f>
        <v>1999.2397501536223</v>
      </c>
      <c r="G5" s="52"/>
      <c r="H5" s="52"/>
      <c r="I5" s="52">
        <f>AVERAGE('[2]2015'!K11,'[2]2016'!K11,'[2]2017'!K11,'[2]2018'!K11,'[2]2019'!K11)</f>
        <v>1599.6</v>
      </c>
      <c r="J5" s="52">
        <f>AVERAGE('[2]2015'!L11,'[2]2016'!L11,'[2]2017'!L11,'[2]2018'!L11,'[2]2019'!L11)</f>
        <v>565.62</v>
      </c>
      <c r="K5" s="52"/>
      <c r="L5" s="52">
        <f>AVERAGE('[2]2015'!Q11,'[2]2016'!Q11,'[2]2017'!Q11,'[2]2018'!Q11,'[2]2019'!Q11)</f>
        <v>1561</v>
      </c>
      <c r="M5" s="52">
        <f t="shared" si="0"/>
        <v>604.2199999999998</v>
      </c>
      <c r="N5" s="52">
        <v>714.34000000000015</v>
      </c>
      <c r="O5" s="53">
        <v>978.37532866836341</v>
      </c>
    </row>
    <row r="6" spans="1:15" x14ac:dyDescent="0.3">
      <c r="A6" t="s">
        <v>82</v>
      </c>
      <c r="B6" t="s">
        <v>618</v>
      </c>
      <c r="C6" t="s">
        <v>619</v>
      </c>
      <c r="E6">
        <f>AVERAGE('[2]2015'!E13,'[2]2016'!E13,'[2]2017'!E13,'[2]2018'!E13,'[2]2019'!E13)</f>
        <v>2</v>
      </c>
      <c r="F6" s="52">
        <f>AVERAGE('[2]2015'!F13,'[2]2016'!F13,'[2]2017'!F13,'[2]2018'!F13,'[2]2019'!F13)</f>
        <v>1296.8211179876075</v>
      </c>
      <c r="G6" s="52"/>
      <c r="H6" s="52"/>
      <c r="I6" s="52">
        <f>AVERAGE('[2]2015'!K13,'[2]2016'!K13,'[2]2017'!K13,'[2]2018'!K13,'[2]2019'!K13)</f>
        <v>2593.642235975215</v>
      </c>
      <c r="J6" s="52"/>
      <c r="K6" s="52"/>
      <c r="L6" s="52">
        <f>AVERAGE('[2]2015'!Q13,'[2]2016'!Q13,'[2]2017'!Q13,'[2]2018'!Q13,'[2]2019'!Q13)</f>
        <v>2096.5372791463042</v>
      </c>
      <c r="M6" s="52">
        <f t="shared" si="0"/>
        <v>497.10495682891087</v>
      </c>
      <c r="N6" s="52">
        <v>481.24410043338048</v>
      </c>
      <c r="O6" s="53">
        <v>347.19999999999982</v>
      </c>
    </row>
    <row r="7" spans="1:15" x14ac:dyDescent="0.3">
      <c r="A7" t="s">
        <v>83</v>
      </c>
      <c r="B7" t="s">
        <v>620</v>
      </c>
      <c r="C7" t="s">
        <v>621</v>
      </c>
      <c r="D7">
        <f>SUM('[2]2019'!D14,'[2]2018'!D14,'[2]2017'!D14,'[2]2016'!D14,'[2]2015'!D14)</f>
        <v>1011262</v>
      </c>
      <c r="E7">
        <f>ROUND(AVERAGE('[2]2015'!E17,'[2]2016'!E17,'[2]2017'!E17,'[2]2018'!E17,'[2]2019'!E14),2)</f>
        <v>0.38</v>
      </c>
      <c r="F7" s="52">
        <f>ROUND(AVERAGE('[2]2015'!F14,'[2]2016'!F14,'[2]2017'!F14,'[2]2018'!F14,'[2]2019'!F14),2)</f>
        <v>685.76</v>
      </c>
      <c r="G7" s="52">
        <f>ROUND(AVERAGE('[2]2015'!H14,'[2]2016'!H14,'[2]2017'!H14,'[2]2018'!H14,'[2]2019'!H14),2)</f>
        <v>6566.1</v>
      </c>
      <c r="H7" s="54">
        <f>ROUND(AVERAGE('[2]2015'!I14,'[2]2016'!I14,'[2]2017'!I14,'[2]2018'!I14,'[2]2019'!I14),2)</f>
        <v>0.33</v>
      </c>
      <c r="I7" s="52">
        <f>(E7*F7)+(G7*H7)</f>
        <v>2427.4018000000001</v>
      </c>
      <c r="J7" s="52">
        <f>AVERAGE('[2]2015'!L14,'[2]2016'!L14,'[2]2017'!L14,'[2]2018'!L14,'[2]2019'!L14)</f>
        <v>73</v>
      </c>
      <c r="K7" s="52"/>
      <c r="L7" s="52">
        <f>AVERAGE('[2]2015'!Q14,'[2]2016'!Q14,'[2]2017'!Q14,'[2]2018'!Q14,'[2]2019'!Q14)</f>
        <v>389</v>
      </c>
      <c r="M7" s="52">
        <f t="shared" si="0"/>
        <v>2111.4018000000001</v>
      </c>
      <c r="N7" s="52">
        <v>2246.7067323722117</v>
      </c>
      <c r="O7" s="53">
        <v>2094.4152195503125</v>
      </c>
    </row>
    <row r="8" spans="1:15" x14ac:dyDescent="0.3">
      <c r="A8" t="s">
        <v>84</v>
      </c>
      <c r="B8" t="s">
        <v>622</v>
      </c>
      <c r="C8" t="s">
        <v>623</v>
      </c>
      <c r="D8">
        <f>SUM('[2]2019'!D15,'[2]2018'!D15,'[2]2017'!D15,'[2]2016'!D15,'[2]2015'!D15)</f>
        <v>1268201</v>
      </c>
      <c r="E8">
        <f>AVERAGE('[2]2015'!E15,'[2]2016'!E15,'[2]2017'!E15,'[2]2018'!E15,'[2]2019'!E15)</f>
        <v>0.4</v>
      </c>
      <c r="F8" s="52">
        <f>AVERAGE('[2]2015'!F15,'[2]2016'!F15,'[2]2017'!F15,'[2]2018'!F15,'[2]2019'!F15)</f>
        <v>1828.4872738124202</v>
      </c>
      <c r="G8" s="52"/>
      <c r="H8" s="52"/>
      <c r="I8" s="52">
        <f>AVERAGE('[2]2015'!K15,'[2]2016'!K15,'[2]2017'!K15,'[2]2018'!K15,'[2]2019'!K15)</f>
        <v>731.4</v>
      </c>
      <c r="J8" s="52">
        <f>AVERAGE('[2]2015'!L15,'[2]2016'!L15,'[2]2017'!L15,'[2]2018'!L15,'[2]2019'!L15)</f>
        <v>639.35488705537682</v>
      </c>
      <c r="K8" s="52"/>
      <c r="L8" s="52">
        <f>AVERAGE('[2]2015'!Q15,'[2]2016'!Q15,'[2]2017'!Q15,'[2]2018'!Q15,'[2]2019'!Q15)</f>
        <v>518.79999999999995</v>
      </c>
      <c r="M8" s="52">
        <f t="shared" si="0"/>
        <v>851.95488705537696</v>
      </c>
      <c r="N8" s="52">
        <v>816.92673982351903</v>
      </c>
      <c r="O8" s="53">
        <v>628.80000000000007</v>
      </c>
    </row>
    <row r="9" spans="1:15" x14ac:dyDescent="0.3">
      <c r="A9" t="s">
        <v>88</v>
      </c>
      <c r="B9" t="s">
        <v>624</v>
      </c>
      <c r="C9" t="s">
        <v>310</v>
      </c>
      <c r="E9">
        <f>AVERAGE('[2]2015'!E17,'[2]2016'!E17,'[2]2017'!E17,'[2]2018'!E17,'[2]2019'!E17)</f>
        <v>0.4</v>
      </c>
      <c r="F9" s="52">
        <f>AVERAGE('[2]2015'!F17,'[2]2016'!F17,'[2]2017'!F17,'[2]2018'!F17,'[2]2019'!F17)</f>
        <v>204.114150489118</v>
      </c>
      <c r="G9" s="52">
        <f>AVERAGE('[2]2015'!H17,'[2]2016'!H17,'[2]2017'!H17,'[2]2018'!H17,'[2]2019'!H17)</f>
        <v>24.6866003655851</v>
      </c>
      <c r="H9" s="52">
        <f>AVERAGE('[2]2015'!I17,'[2]2016'!I17,'[2]2017'!I17,'[2]2018'!I17,'[2]2019'!I17)</f>
        <v>44.28472498614255</v>
      </c>
      <c r="I9" s="52">
        <f>AVERAGE('[2]2015'!K17,'[2]2016'!K17,'[2]2017'!K17,'[2]2018'!K17,'[2]2019'!K17)</f>
        <v>1173</v>
      </c>
      <c r="J9" s="52"/>
      <c r="K9" s="52"/>
      <c r="L9" s="52">
        <f>AVERAGE('[2]2015'!Q17,'[2]2016'!Q17,'[2]2017'!Q17,'[2]2018'!Q17,'[2]2019'!Q17)</f>
        <v>113</v>
      </c>
      <c r="M9" s="52">
        <f t="shared" si="0"/>
        <v>1060</v>
      </c>
      <c r="N9" s="52">
        <v>878</v>
      </c>
      <c r="O9" s="53">
        <v>845.34350815022469</v>
      </c>
    </row>
    <row r="10" spans="1:15" x14ac:dyDescent="0.3">
      <c r="A10" t="s">
        <v>89</v>
      </c>
      <c r="B10" t="s">
        <v>625</v>
      </c>
      <c r="C10" t="s">
        <v>311</v>
      </c>
      <c r="E10">
        <f>AVERAGE('[2]2015'!E16,'[2]2016'!E16,'[2]2017'!E16,'[2]2018'!E16,'[2]2019'!E16)</f>
        <v>2.6</v>
      </c>
      <c r="F10" s="52">
        <f>AVERAGE('[2]2015'!F16,'[2]2016'!F16,'[2]2017'!F16,'[2]2018'!F16,'[2]2019'!F16)</f>
        <v>145.55162313834791</v>
      </c>
      <c r="G10" s="52"/>
      <c r="H10" s="52"/>
      <c r="I10" s="52">
        <f>AVERAGE('[2]2015'!K16,'[2]2016'!K16,'[2]2017'!K16,'[2]2018'!K16,'[2]2019'!K16)</f>
        <v>378.4</v>
      </c>
      <c r="J10" s="52"/>
      <c r="K10" s="52"/>
      <c r="L10" s="52">
        <f>AVERAGE('[2]2015'!Q16,'[2]2016'!Q16,'[2]2017'!Q16,'[2]2018'!Q16,'[2]2019'!Q16)</f>
        <v>140.19999999999999</v>
      </c>
      <c r="M10" s="52">
        <f t="shared" si="0"/>
        <v>238.2</v>
      </c>
      <c r="N10" s="52">
        <v>253.2</v>
      </c>
      <c r="O10" s="53">
        <v>273.39999999999998</v>
      </c>
    </row>
    <row r="11" spans="1:15" x14ac:dyDescent="0.3">
      <c r="A11" t="s">
        <v>77</v>
      </c>
      <c r="B11" t="s">
        <v>626</v>
      </c>
      <c r="C11" t="s">
        <v>627</v>
      </c>
      <c r="E11">
        <v>1</v>
      </c>
      <c r="F11" s="54" t="e">
        <f>I11</f>
        <v>#DIV/0!</v>
      </c>
      <c r="G11" s="54"/>
      <c r="H11" s="54"/>
      <c r="I11" s="52" t="e">
        <f>AVERAGE('[3]2015'!F7,'[3]2016'!F7,'[3]2017'!F7,'[3]2018'!F7,'[3]2019'!F7)</f>
        <v>#DIV/0!</v>
      </c>
      <c r="J11" s="52"/>
      <c r="K11" s="52"/>
      <c r="L11" s="52"/>
      <c r="M11" s="52" t="e">
        <f t="shared" si="0"/>
        <v>#DIV/0!</v>
      </c>
      <c r="N11" s="52">
        <v>146.00753207997613</v>
      </c>
      <c r="O11" s="53">
        <v>44.536000000000001</v>
      </c>
    </row>
    <row r="12" spans="1:15" x14ac:dyDescent="0.3">
      <c r="A12" t="s">
        <v>85</v>
      </c>
      <c r="B12" t="s">
        <v>628</v>
      </c>
      <c r="C12" t="s">
        <v>629</v>
      </c>
      <c r="E12">
        <f>I12/F12</f>
        <v>52.144452967022374</v>
      </c>
      <c r="F12" s="54">
        <f>AVERAGE('[3]2015'!D8,'[3]2016'!D8,'[3]2017'!D8,'[3]2018'!D8,'[3]2019'!D8)</f>
        <v>2.2911657888029837</v>
      </c>
      <c r="G12" s="54"/>
      <c r="H12" s="54"/>
      <c r="I12" s="52">
        <f>AVERAGE('[3]2015'!F8,'[3]2016'!F8,'[3]2017'!F8,'[3]2018'!F8,'[3]2019'!F8)</f>
        <v>119.4715867138879</v>
      </c>
      <c r="J12" s="52">
        <f>AVERAGE('[3]2015'!L8,'[3]2016'!L8,'[3]2017'!L8,'[3]2018'!L8,'[3]2019'!L8)</f>
        <v>36.216529646797312</v>
      </c>
      <c r="K12" s="52">
        <f>AVERAGE('[3]2015'!$K$8,'[3]2016'!$K$8,'[3]2017'!$K$8,'[3]2018'!$K$8,'[3]2019'!$K$8)</f>
        <v>7.8199999999999985</v>
      </c>
      <c r="L12" s="52"/>
      <c r="M12" s="52">
        <f t="shared" si="0"/>
        <v>155.68811636068523</v>
      </c>
      <c r="N12" s="52">
        <v>149.02221593283934</v>
      </c>
      <c r="O12" s="53">
        <v>94.457397295744045</v>
      </c>
    </row>
    <row r="13" spans="1:15" x14ac:dyDescent="0.3">
      <c r="A13" t="s">
        <v>86</v>
      </c>
      <c r="B13" t="s">
        <v>630</v>
      </c>
      <c r="C13" t="s">
        <v>631</v>
      </c>
      <c r="F13" s="54"/>
      <c r="G13" s="54"/>
      <c r="H13" s="54"/>
      <c r="I13" s="52"/>
      <c r="J13" s="52"/>
      <c r="K13" s="52"/>
      <c r="L13" s="52"/>
      <c r="M13" s="54">
        <f t="shared" si="0"/>
        <v>0</v>
      </c>
      <c r="N13" s="52">
        <v>480</v>
      </c>
      <c r="O13" s="55">
        <v>480</v>
      </c>
    </row>
    <row r="14" spans="1:15" x14ac:dyDescent="0.3">
      <c r="A14" t="s">
        <v>90</v>
      </c>
      <c r="B14" t="s">
        <v>632</v>
      </c>
      <c r="C14" t="s">
        <v>633</v>
      </c>
      <c r="E14">
        <f>ROUND(I14/F14,0)</f>
        <v>1500</v>
      </c>
      <c r="F14" s="54">
        <f>ROUND(AVERAGE('[3]2015'!D10,'[3]2016'!D10,'[3]2017'!D10,'[3]2018'!D10,'[3]2019'!D10),2)</f>
        <v>0.87</v>
      </c>
      <c r="G14" s="54"/>
      <c r="H14" s="54"/>
      <c r="I14" s="52">
        <f>ROUND(100*AVERAGE('[3]2015'!F10,'[3]2016'!F10,'[3]2017'!F10,'[3]2018'!F10,'[3]2019'!F10),0)</f>
        <v>1305</v>
      </c>
      <c r="J14" s="52"/>
      <c r="K14" s="52"/>
      <c r="L14" s="52">
        <f>100*AVERAGE('[3]2019'!Q10,'[3]2018'!Q10,'[3]2017'!Q10,'[3]2016'!Q10,'[3]2015'!Q10)</f>
        <v>258.70000000000005</v>
      </c>
      <c r="M14" s="54">
        <f>(I14+J14-L14)/100</f>
        <v>10.462999999999999</v>
      </c>
      <c r="N14" s="52">
        <v>1153.01</v>
      </c>
      <c r="O14" s="53">
        <v>1164.0164268613971</v>
      </c>
    </row>
    <row r="15" spans="1:15" x14ac:dyDescent="0.3">
      <c r="A15" t="s">
        <v>91</v>
      </c>
      <c r="B15" t="s">
        <v>634</v>
      </c>
      <c r="C15" t="s">
        <v>635</v>
      </c>
      <c r="E15">
        <f>I15/F15</f>
        <v>1</v>
      </c>
      <c r="F15" s="54">
        <f>I15</f>
        <v>160.10026929260448</v>
      </c>
      <c r="G15" s="54"/>
      <c r="H15" s="54"/>
      <c r="I15" s="52">
        <f>100*AVERAGE('[3]2015'!F11,'[3]2016'!F11,'[3]2017'!F11,'[3]2018'!F11,'[3]2019'!F11)</f>
        <v>160.10026929260448</v>
      </c>
      <c r="J15" s="52">
        <f>100*AVERAGE('[3]2015'!L11,'[3]2016'!L11,'[3]2017'!L11,'[3]2018'!L11,'[3]2019'!L11)</f>
        <v>1937.058802435964</v>
      </c>
      <c r="K15" s="52"/>
      <c r="L15" s="52">
        <f>100*AVERAGE('[3]2019'!Q11,'[3]2018'!Q11,'[3]2017'!Q11,'[3]2016'!Q11,'[3]2015'!Q11)</f>
        <v>305.44146819596233</v>
      </c>
      <c r="M15" s="54">
        <f>(I15+J15-L15)/100</f>
        <v>17.917176035326062</v>
      </c>
      <c r="N15" s="52">
        <v>1673.7392962114891</v>
      </c>
      <c r="O15" s="53">
        <v>1704.8904955772632</v>
      </c>
    </row>
    <row r="16" spans="1:15" x14ac:dyDescent="0.3">
      <c r="A16" t="s">
        <v>92</v>
      </c>
      <c r="B16" s="51" t="s">
        <v>636</v>
      </c>
      <c r="C16" t="s">
        <v>315</v>
      </c>
      <c r="E16">
        <f>I16/F16</f>
        <v>13.939504373177847</v>
      </c>
      <c r="F16" s="54">
        <f>AVERAGE('[3]2015'!D12,'[3]2016'!D12,'[3]2017'!D12,'[3]2018'!D12,'[3]2019'!D12)</f>
        <v>172.05802827065182</v>
      </c>
      <c r="G16" s="54"/>
      <c r="H16" s="54"/>
      <c r="I16" s="52">
        <f>100*AVERAGE('[3]2015'!F12,'[3]2016'!F12,'[3]2017'!F12,'[3]2018'!F12,'[3]2019'!F12)</f>
        <v>2398.4036375191085</v>
      </c>
      <c r="J16" s="52"/>
      <c r="K16" s="52"/>
      <c r="L16" s="52"/>
      <c r="M16" s="56">
        <f>(I16+J16-L16)/100</f>
        <v>23.984036375191085</v>
      </c>
      <c r="N16" s="52">
        <v>2583.17973760933</v>
      </c>
      <c r="O16" s="53">
        <v>3741.8893946401499</v>
      </c>
    </row>
    <row r="17" spans="1:15" x14ac:dyDescent="0.3">
      <c r="A17" s="51" t="s">
        <v>637</v>
      </c>
      <c r="B17" s="51" t="s">
        <v>637</v>
      </c>
      <c r="C17" s="51" t="s">
        <v>638</v>
      </c>
      <c r="E17" s="52"/>
      <c r="F17" s="52"/>
      <c r="G17" s="52"/>
      <c r="H17" s="52"/>
      <c r="I17" s="52"/>
      <c r="J17" s="52"/>
      <c r="K17" s="52"/>
      <c r="L17" s="52"/>
      <c r="M17" s="52">
        <f>(M7*D7+M8*D8)/(D7+D8)</f>
        <v>1410.6964871946227</v>
      </c>
      <c r="N17" s="52"/>
      <c r="O17" s="53"/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D7B0B-08DC-42FE-AEDD-CFF1A6729092}">
  <dimension ref="A1:I158"/>
  <sheetViews>
    <sheetView topLeftCell="A112" workbookViewId="0">
      <selection activeCell="I129" sqref="A129:I132"/>
    </sheetView>
  </sheetViews>
  <sheetFormatPr baseColWidth="10" defaultColWidth="11.5546875" defaultRowHeight="13.2" x14ac:dyDescent="0.25"/>
  <cols>
    <col min="1" max="1" width="10.5546875" style="49" customWidth="1"/>
    <col min="2" max="3" width="48" style="49" customWidth="1"/>
    <col min="4" max="4" width="11.5546875" style="20"/>
    <col min="5" max="5" width="11.5546875" style="21"/>
    <col min="6" max="8" width="11.5546875" style="20"/>
    <col min="9" max="9" width="11.5546875" style="22"/>
    <col min="10" max="16384" width="11.5546875" style="23"/>
  </cols>
  <sheetData>
    <row r="1" spans="1:9" ht="15.75" customHeight="1" thickBot="1" x14ac:dyDescent="0.3">
      <c r="A1" s="69" t="s">
        <v>447</v>
      </c>
      <c r="B1" s="70"/>
      <c r="C1" s="50"/>
    </row>
    <row r="2" spans="1:9" ht="12.75" customHeight="1" x14ac:dyDescent="0.25">
      <c r="A2" s="71" t="s">
        <v>448</v>
      </c>
      <c r="B2" s="74" t="s">
        <v>449</v>
      </c>
      <c r="C2" s="74" t="s">
        <v>592</v>
      </c>
      <c r="D2" s="77" t="s">
        <v>450</v>
      </c>
      <c r="E2" s="78"/>
      <c r="F2" s="78"/>
      <c r="G2" s="78"/>
      <c r="H2" s="78"/>
      <c r="I2" s="79"/>
    </row>
    <row r="3" spans="1:9" ht="15" customHeight="1" x14ac:dyDescent="0.25">
      <c r="A3" s="72"/>
      <c r="B3" s="75"/>
      <c r="C3" s="75"/>
      <c r="D3" s="82" t="s">
        <v>451</v>
      </c>
      <c r="E3" s="83"/>
      <c r="F3" s="84"/>
      <c r="G3" s="65" t="s">
        <v>452</v>
      </c>
      <c r="H3" s="65" t="s">
        <v>453</v>
      </c>
      <c r="I3" s="67" t="s">
        <v>454</v>
      </c>
    </row>
    <row r="4" spans="1:9" ht="12.75" customHeight="1" x14ac:dyDescent="0.25">
      <c r="A4" s="72"/>
      <c r="B4" s="75"/>
      <c r="C4" s="75"/>
      <c r="D4" s="65" t="s">
        <v>455</v>
      </c>
      <c r="E4" s="80" t="s">
        <v>456</v>
      </c>
      <c r="F4" s="65" t="s">
        <v>457</v>
      </c>
      <c r="G4" s="66"/>
      <c r="H4" s="66"/>
      <c r="I4" s="68"/>
    </row>
    <row r="5" spans="1:9" ht="12.75" customHeight="1" x14ac:dyDescent="0.25">
      <c r="A5" s="73"/>
      <c r="B5" s="76"/>
      <c r="C5" s="76"/>
      <c r="D5" s="66"/>
      <c r="E5" s="81"/>
      <c r="F5" s="66"/>
      <c r="G5" s="66"/>
      <c r="H5" s="66"/>
      <c r="I5" s="68"/>
    </row>
    <row r="6" spans="1:9" ht="13.5" customHeight="1" x14ac:dyDescent="0.3">
      <c r="A6" s="24" t="s">
        <v>0</v>
      </c>
      <c r="B6" s="25" t="s">
        <v>458</v>
      </c>
      <c r="C6" s="25" t="s">
        <v>93</v>
      </c>
      <c r="D6" s="26">
        <v>8730</v>
      </c>
      <c r="E6" s="27">
        <v>0.16</v>
      </c>
      <c r="F6" s="28">
        <v>1396.8</v>
      </c>
      <c r="G6" s="29"/>
      <c r="H6" s="29">
        <v>254.45498149438035</v>
      </c>
      <c r="I6" s="30">
        <v>1651.2549814943802</v>
      </c>
    </row>
    <row r="7" spans="1:9" ht="13.5" customHeight="1" x14ac:dyDescent="0.3">
      <c r="A7" s="24"/>
      <c r="B7" s="32" t="s">
        <v>459</v>
      </c>
      <c r="C7" s="32" t="s">
        <v>95</v>
      </c>
      <c r="D7" s="33">
        <v>5596</v>
      </c>
      <c r="E7" s="21">
        <v>0.15</v>
      </c>
      <c r="F7" s="21">
        <v>839.4</v>
      </c>
      <c r="G7" s="31"/>
      <c r="H7" s="31">
        <v>181.71648448018269</v>
      </c>
      <c r="I7" s="30">
        <v>1021.1164844801826</v>
      </c>
    </row>
    <row r="8" spans="1:9" ht="13.5" customHeight="1" x14ac:dyDescent="0.3">
      <c r="A8" s="24"/>
      <c r="B8" s="32" t="s">
        <v>460</v>
      </c>
      <c r="C8" s="32" t="s">
        <v>98</v>
      </c>
      <c r="D8" s="33">
        <v>6685</v>
      </c>
      <c r="E8" s="21">
        <v>0.19</v>
      </c>
      <c r="F8" s="21">
        <v>1270.1500000000001</v>
      </c>
      <c r="G8" s="31"/>
      <c r="H8" s="31">
        <v>291.81119127520867</v>
      </c>
      <c r="I8" s="30">
        <v>1561.9611912752089</v>
      </c>
    </row>
    <row r="9" spans="1:9" ht="13.5" customHeight="1" x14ac:dyDescent="0.3">
      <c r="A9" s="24" t="s">
        <v>1</v>
      </c>
      <c r="B9" s="34" t="s">
        <v>2</v>
      </c>
      <c r="C9" s="34"/>
      <c r="D9" s="33">
        <v>6694</v>
      </c>
      <c r="E9" s="21">
        <v>0.19</v>
      </c>
      <c r="F9" s="21">
        <v>1271.8600000000001</v>
      </c>
      <c r="G9" s="31"/>
      <c r="H9" s="31">
        <v>291.10701998433302</v>
      </c>
      <c r="I9" s="30">
        <v>1562.9670199843331</v>
      </c>
    </row>
    <row r="10" spans="1:9" ht="13.8" x14ac:dyDescent="0.3">
      <c r="A10" s="24" t="s">
        <v>3</v>
      </c>
      <c r="B10" s="34" t="s">
        <v>4</v>
      </c>
      <c r="C10" s="34"/>
      <c r="D10" s="33">
        <v>8483</v>
      </c>
      <c r="E10" s="21">
        <v>0.16</v>
      </c>
      <c r="F10" s="21">
        <v>1357.28</v>
      </c>
      <c r="G10" s="31"/>
      <c r="H10" s="31">
        <v>258.92512836966171</v>
      </c>
      <c r="I10" s="30">
        <v>1616.2051283696617</v>
      </c>
    </row>
    <row r="11" spans="1:9" ht="13.8" x14ac:dyDescent="0.3">
      <c r="A11" s="24" t="s">
        <v>5</v>
      </c>
      <c r="B11" s="34" t="s">
        <v>461</v>
      </c>
      <c r="C11" s="34" t="s">
        <v>100</v>
      </c>
      <c r="D11" s="33">
        <v>5134</v>
      </c>
      <c r="E11" s="21">
        <v>0.19</v>
      </c>
      <c r="F11" s="21">
        <v>975.46</v>
      </c>
      <c r="G11" s="31"/>
      <c r="H11" s="31">
        <v>297.97055681484187</v>
      </c>
      <c r="I11" s="30">
        <v>1273.430556814842</v>
      </c>
    </row>
    <row r="12" spans="1:9" ht="13.8" x14ac:dyDescent="0.3">
      <c r="A12" s="24" t="s">
        <v>6</v>
      </c>
      <c r="B12" s="34" t="s">
        <v>462</v>
      </c>
      <c r="C12" s="34" t="s">
        <v>102</v>
      </c>
      <c r="D12" s="33">
        <v>8110</v>
      </c>
      <c r="E12" s="21">
        <v>0.15</v>
      </c>
      <c r="F12" s="21">
        <v>1216.5</v>
      </c>
      <c r="G12" s="31"/>
      <c r="H12" s="31">
        <v>214.75468980137512</v>
      </c>
      <c r="I12" s="30">
        <v>1431.2546898013752</v>
      </c>
    </row>
    <row r="13" spans="1:9" ht="13.8" x14ac:dyDescent="0.3">
      <c r="A13" s="24" t="s">
        <v>7</v>
      </c>
      <c r="B13" s="34" t="s">
        <v>463</v>
      </c>
      <c r="C13" s="34" t="s">
        <v>104</v>
      </c>
      <c r="D13" s="33">
        <v>4723</v>
      </c>
      <c r="E13" s="21">
        <v>0.18</v>
      </c>
      <c r="F13" s="21">
        <v>850.14</v>
      </c>
      <c r="G13" s="31"/>
      <c r="H13" s="31">
        <v>199.0852551139308</v>
      </c>
      <c r="I13" s="30">
        <v>1049.2252551139309</v>
      </c>
    </row>
    <row r="14" spans="1:9" ht="13.8" x14ac:dyDescent="0.3">
      <c r="A14" s="24" t="s">
        <v>8</v>
      </c>
      <c r="B14" s="34" t="s">
        <v>9</v>
      </c>
      <c r="C14" s="34"/>
      <c r="D14" s="33">
        <v>7909</v>
      </c>
      <c r="E14" s="21">
        <v>0.15</v>
      </c>
      <c r="F14" s="21">
        <v>1186.3499999999999</v>
      </c>
      <c r="G14" s="31"/>
      <c r="H14" s="31">
        <v>213.90643206188844</v>
      </c>
      <c r="I14" s="30">
        <v>1400.2564320618883</v>
      </c>
    </row>
    <row r="15" spans="1:9" ht="13.8" x14ac:dyDescent="0.3">
      <c r="A15" s="24" t="s">
        <v>10</v>
      </c>
      <c r="B15" s="34" t="s">
        <v>464</v>
      </c>
      <c r="C15" s="34" t="s">
        <v>106</v>
      </c>
      <c r="D15" s="33">
        <v>4974</v>
      </c>
      <c r="E15" s="21">
        <v>0.16</v>
      </c>
      <c r="F15" s="21">
        <v>795.84</v>
      </c>
      <c r="G15" s="31"/>
      <c r="H15" s="31">
        <v>187.21475346840165</v>
      </c>
      <c r="I15" s="30">
        <v>983.05475346840171</v>
      </c>
    </row>
    <row r="16" spans="1:9" ht="13.8" x14ac:dyDescent="0.3">
      <c r="A16" s="24" t="s">
        <v>11</v>
      </c>
      <c r="B16" s="34" t="s">
        <v>465</v>
      </c>
      <c r="C16" s="34" t="s">
        <v>108</v>
      </c>
      <c r="D16" s="33">
        <v>11011</v>
      </c>
      <c r="E16" s="21">
        <v>0.12</v>
      </c>
      <c r="F16" s="21">
        <v>1321.32</v>
      </c>
      <c r="G16" s="31"/>
      <c r="H16" s="31">
        <v>0</v>
      </c>
      <c r="I16" s="30">
        <v>1321.32</v>
      </c>
    </row>
    <row r="17" spans="1:9" ht="13.8" x14ac:dyDescent="0.3">
      <c r="A17" s="24" t="s">
        <v>12</v>
      </c>
      <c r="B17" s="34" t="s">
        <v>466</v>
      </c>
      <c r="C17" s="34" t="s">
        <v>316</v>
      </c>
      <c r="D17" s="33">
        <v>5632</v>
      </c>
      <c r="E17" s="21">
        <v>0.19</v>
      </c>
      <c r="F17" s="21">
        <v>1070.08</v>
      </c>
      <c r="G17" s="31"/>
      <c r="H17" s="31">
        <v>234.88772005364453</v>
      </c>
      <c r="I17" s="30">
        <v>1304.9677200536444</v>
      </c>
    </row>
    <row r="18" spans="1:9" ht="13.8" x14ac:dyDescent="0.3">
      <c r="A18" s="24"/>
      <c r="B18" s="34"/>
      <c r="C18" s="34" t="s">
        <v>317</v>
      </c>
      <c r="D18" s="33"/>
      <c r="F18" s="21"/>
      <c r="G18" s="31"/>
      <c r="H18" s="31"/>
      <c r="I18" s="30">
        <v>1304.9677200536444</v>
      </c>
    </row>
    <row r="19" spans="1:9" ht="13.8" x14ac:dyDescent="0.3">
      <c r="A19" s="24" t="s">
        <v>13</v>
      </c>
      <c r="B19" s="34" t="s">
        <v>467</v>
      </c>
      <c r="C19" s="34" t="s">
        <v>111</v>
      </c>
      <c r="D19" s="33">
        <v>4291</v>
      </c>
      <c r="E19" s="21">
        <v>0.28000000000000003</v>
      </c>
      <c r="F19" s="21">
        <v>1201.48</v>
      </c>
      <c r="G19" s="31"/>
      <c r="H19" s="31">
        <v>143.24430198787613</v>
      </c>
      <c r="I19" s="30">
        <v>1344.7243019878761</v>
      </c>
    </row>
    <row r="20" spans="1:9" ht="13.8" x14ac:dyDescent="0.3">
      <c r="A20" s="24" t="s">
        <v>14</v>
      </c>
      <c r="B20" s="34" t="s">
        <v>468</v>
      </c>
      <c r="C20" s="34" t="s">
        <v>112</v>
      </c>
      <c r="D20" s="33">
        <v>39979</v>
      </c>
      <c r="E20" s="21">
        <v>0.13</v>
      </c>
      <c r="F20" s="21">
        <v>5197.2700000000004</v>
      </c>
      <c r="G20" s="31"/>
      <c r="H20" s="31">
        <v>0.45939850483504968</v>
      </c>
      <c r="I20" s="30">
        <v>5197.7293985048354</v>
      </c>
    </row>
    <row r="21" spans="1:9" ht="13.8" x14ac:dyDescent="0.3">
      <c r="A21" s="24" t="s">
        <v>15</v>
      </c>
      <c r="B21" s="34" t="s">
        <v>469</v>
      </c>
      <c r="C21" s="34" t="s">
        <v>113</v>
      </c>
      <c r="D21" s="33">
        <v>82528</v>
      </c>
      <c r="E21" s="21">
        <v>0.03</v>
      </c>
      <c r="F21" s="21">
        <v>2475.8399999999997</v>
      </c>
      <c r="G21" s="31"/>
      <c r="H21" s="31">
        <v>0.33251746899004153</v>
      </c>
      <c r="I21" s="30">
        <v>2476.1725174689896</v>
      </c>
    </row>
    <row r="22" spans="1:9" ht="13.8" x14ac:dyDescent="0.3">
      <c r="A22" s="24" t="s">
        <v>16</v>
      </c>
      <c r="B22" s="34" t="s">
        <v>470</v>
      </c>
      <c r="C22" s="34" t="s">
        <v>318</v>
      </c>
      <c r="D22" s="35">
        <v>886.1</v>
      </c>
      <c r="E22" s="21">
        <v>1.64</v>
      </c>
      <c r="F22" s="21">
        <v>1453.204</v>
      </c>
      <c r="G22" s="31"/>
      <c r="H22" s="31"/>
      <c r="I22" s="30">
        <v>1453.204</v>
      </c>
    </row>
    <row r="23" spans="1:9" ht="13.8" x14ac:dyDescent="0.3">
      <c r="A23" s="24"/>
      <c r="B23" s="34"/>
      <c r="C23" s="34" t="s">
        <v>319</v>
      </c>
      <c r="D23" s="35"/>
      <c r="F23" s="21"/>
      <c r="G23" s="31"/>
      <c r="H23" s="31"/>
      <c r="I23" s="30">
        <v>1453.204</v>
      </c>
    </row>
    <row r="24" spans="1:9" ht="15" x14ac:dyDescent="0.35">
      <c r="A24" s="24"/>
      <c r="B24" s="32" t="s">
        <v>471</v>
      </c>
      <c r="C24" s="32"/>
      <c r="D24" s="33"/>
      <c r="F24" s="21"/>
      <c r="G24" s="36"/>
      <c r="H24" s="36"/>
      <c r="I24" s="37"/>
    </row>
    <row r="25" spans="1:9" ht="13.8" x14ac:dyDescent="0.3">
      <c r="A25" s="24"/>
      <c r="B25" s="32" t="s">
        <v>472</v>
      </c>
      <c r="C25" s="32" t="s">
        <v>116</v>
      </c>
      <c r="D25" s="33">
        <v>6391</v>
      </c>
      <c r="E25" s="21">
        <v>0.28000000000000003</v>
      </c>
      <c r="F25" s="21">
        <v>1789.4800000000002</v>
      </c>
      <c r="G25" s="31"/>
      <c r="H25" s="31">
        <v>42.378363470276675</v>
      </c>
      <c r="I25" s="30">
        <v>1862.9472404907569</v>
      </c>
    </row>
    <row r="26" spans="1:9" ht="13.8" x14ac:dyDescent="0.3">
      <c r="A26" s="24"/>
      <c r="B26" s="32" t="s">
        <v>473</v>
      </c>
      <c r="C26" s="32" t="s">
        <v>117</v>
      </c>
      <c r="D26" s="33">
        <v>11680</v>
      </c>
      <c r="E26" s="21">
        <v>0.19</v>
      </c>
      <c r="F26" s="21">
        <v>2219.1999999999998</v>
      </c>
      <c r="G26" s="31"/>
      <c r="H26" s="31">
        <v>0</v>
      </c>
      <c r="I26" s="30">
        <v>2226.6177471864985</v>
      </c>
    </row>
    <row r="27" spans="1:9" ht="13.8" x14ac:dyDescent="0.3">
      <c r="A27" s="24" t="s">
        <v>17</v>
      </c>
      <c r="B27" s="34" t="s">
        <v>18</v>
      </c>
      <c r="C27" s="34"/>
      <c r="D27" s="33">
        <v>8823</v>
      </c>
      <c r="E27" s="21">
        <v>0.23</v>
      </c>
      <c r="F27" s="21">
        <v>2029.2900000000002</v>
      </c>
      <c r="G27" s="31"/>
      <c r="H27" s="31">
        <v>24.128323747237054</v>
      </c>
      <c r="I27" s="30">
        <v>2040.1817797252654</v>
      </c>
    </row>
    <row r="28" spans="1:9" ht="13.8" x14ac:dyDescent="0.3">
      <c r="A28" s="24"/>
      <c r="B28" s="32" t="s">
        <v>474</v>
      </c>
      <c r="C28" s="32" t="s">
        <v>119</v>
      </c>
      <c r="D28" s="33"/>
      <c r="F28" s="31"/>
      <c r="G28" s="31"/>
      <c r="H28" s="31"/>
      <c r="I28" s="30">
        <v>4047.2727272727266</v>
      </c>
    </row>
    <row r="29" spans="1:9" ht="13.8" x14ac:dyDescent="0.3">
      <c r="A29" s="24"/>
      <c r="B29" s="32" t="s">
        <v>475</v>
      </c>
      <c r="C29" s="32" t="s">
        <v>121</v>
      </c>
      <c r="D29" s="33"/>
      <c r="F29" s="31"/>
      <c r="G29" s="31"/>
      <c r="H29" s="31"/>
      <c r="I29" s="30">
        <v>6720</v>
      </c>
    </row>
    <row r="30" spans="1:9" ht="13.8" x14ac:dyDescent="0.3">
      <c r="A30" s="38"/>
      <c r="B30" s="39" t="s">
        <v>476</v>
      </c>
      <c r="C30" s="39" t="s">
        <v>123</v>
      </c>
      <c r="D30" s="33"/>
      <c r="F30" s="31"/>
      <c r="G30" s="31"/>
      <c r="H30" s="31"/>
      <c r="I30" s="30">
        <v>16108</v>
      </c>
    </row>
    <row r="31" spans="1:9" ht="13.8" x14ac:dyDescent="0.3">
      <c r="A31" s="38"/>
      <c r="B31" s="39" t="s">
        <v>477</v>
      </c>
      <c r="C31" s="39" t="s">
        <v>125</v>
      </c>
      <c r="D31" s="33"/>
      <c r="F31" s="31"/>
      <c r="G31" s="31"/>
      <c r="H31" s="31"/>
      <c r="I31" s="30">
        <v>5065.0043029358549</v>
      </c>
    </row>
    <row r="32" spans="1:9" ht="13.8" x14ac:dyDescent="0.3">
      <c r="A32" s="38"/>
      <c r="B32" s="39" t="s">
        <v>478</v>
      </c>
      <c r="C32" s="39" t="s">
        <v>127</v>
      </c>
      <c r="D32" s="33"/>
      <c r="F32" s="31"/>
      <c r="G32" s="31"/>
      <c r="H32" s="31"/>
      <c r="I32" s="30">
        <v>4316.25</v>
      </c>
    </row>
    <row r="33" spans="1:9" ht="13.8" x14ac:dyDescent="0.3">
      <c r="A33" s="38"/>
      <c r="B33" s="39" t="s">
        <v>479</v>
      </c>
      <c r="C33" s="39" t="s">
        <v>129</v>
      </c>
      <c r="D33" s="33"/>
      <c r="F33" s="31"/>
      <c r="G33" s="31"/>
      <c r="H33" s="31"/>
      <c r="I33" s="30">
        <v>5065.0043029358549</v>
      </c>
    </row>
    <row r="34" spans="1:9" ht="13.8" x14ac:dyDescent="0.3">
      <c r="A34" s="38"/>
      <c r="B34" s="39" t="s">
        <v>480</v>
      </c>
      <c r="C34" s="39" t="s">
        <v>131</v>
      </c>
      <c r="D34" s="33"/>
      <c r="F34" s="31"/>
      <c r="G34" s="31"/>
      <c r="H34" s="31"/>
      <c r="I34" s="30">
        <v>5065.0043029358549</v>
      </c>
    </row>
    <row r="35" spans="1:9" ht="13.8" x14ac:dyDescent="0.3">
      <c r="A35" s="38"/>
      <c r="B35" s="39" t="s">
        <v>481</v>
      </c>
      <c r="C35" s="39" t="s">
        <v>133</v>
      </c>
      <c r="D35" s="33"/>
      <c r="F35" s="31"/>
      <c r="G35" s="31"/>
      <c r="H35" s="31"/>
      <c r="I35" s="30">
        <v>5065.0043029358549</v>
      </c>
    </row>
    <row r="36" spans="1:9" ht="13.8" x14ac:dyDescent="0.3">
      <c r="A36" s="38"/>
      <c r="B36" s="39" t="s">
        <v>482</v>
      </c>
      <c r="C36" s="39" t="s">
        <v>135</v>
      </c>
      <c r="D36" s="33"/>
      <c r="F36" s="31"/>
      <c r="G36" s="31"/>
      <c r="H36" s="31"/>
      <c r="I36" s="30">
        <v>5065.0043029358549</v>
      </c>
    </row>
    <row r="37" spans="1:9" ht="13.8" x14ac:dyDescent="0.3">
      <c r="A37" s="38"/>
      <c r="B37" s="39" t="s">
        <v>483</v>
      </c>
      <c r="C37" s="39" t="s">
        <v>137</v>
      </c>
      <c r="D37" s="33"/>
      <c r="F37" s="31"/>
      <c r="G37" s="31"/>
      <c r="H37" s="31"/>
      <c r="I37" s="30">
        <v>5065.0043029358549</v>
      </c>
    </row>
    <row r="38" spans="1:9" ht="13.8" x14ac:dyDescent="0.3">
      <c r="A38" s="38"/>
      <c r="B38" s="39" t="s">
        <v>484</v>
      </c>
      <c r="C38" s="39" t="s">
        <v>139</v>
      </c>
      <c r="D38" s="33"/>
      <c r="F38" s="31"/>
      <c r="G38" s="31"/>
      <c r="H38" s="31"/>
      <c r="I38" s="30">
        <v>5065.0043029358549</v>
      </c>
    </row>
    <row r="39" spans="1:9" ht="13.8" x14ac:dyDescent="0.3">
      <c r="A39" s="38"/>
      <c r="B39" s="39" t="s">
        <v>485</v>
      </c>
      <c r="C39" s="39" t="s">
        <v>141</v>
      </c>
      <c r="D39" s="33"/>
      <c r="F39" s="31"/>
      <c r="G39" s="31"/>
      <c r="H39" s="31"/>
      <c r="I39" s="30">
        <v>5065.0043029358549</v>
      </c>
    </row>
    <row r="40" spans="1:9" ht="13.8" x14ac:dyDescent="0.3">
      <c r="A40" s="38"/>
      <c r="B40" s="39" t="s">
        <v>486</v>
      </c>
      <c r="C40" s="39" t="s">
        <v>143</v>
      </c>
      <c r="D40" s="33"/>
      <c r="F40" s="31"/>
      <c r="G40" s="31"/>
      <c r="H40" s="31"/>
      <c r="I40" s="30">
        <v>5065.0043029358549</v>
      </c>
    </row>
    <row r="41" spans="1:9" ht="13.8" x14ac:dyDescent="0.3">
      <c r="A41" s="38"/>
      <c r="B41" s="39" t="s">
        <v>487</v>
      </c>
      <c r="C41" s="39" t="s">
        <v>145</v>
      </c>
      <c r="D41" s="33"/>
      <c r="F41" s="31"/>
      <c r="G41" s="31"/>
      <c r="H41" s="31"/>
      <c r="I41" s="30">
        <v>5065.0043029358549</v>
      </c>
    </row>
    <row r="42" spans="1:9" ht="13.8" x14ac:dyDescent="0.3">
      <c r="A42" s="38"/>
      <c r="B42" s="39" t="s">
        <v>488</v>
      </c>
      <c r="C42" s="39" t="s">
        <v>147</v>
      </c>
      <c r="D42" s="33"/>
      <c r="F42" s="31"/>
      <c r="G42" s="31"/>
      <c r="H42" s="31"/>
      <c r="I42" s="30">
        <v>5065.0043029358549</v>
      </c>
    </row>
    <row r="43" spans="1:9" ht="13.8" x14ac:dyDescent="0.3">
      <c r="A43" s="38" t="s">
        <v>19</v>
      </c>
      <c r="B43" s="40" t="s">
        <v>20</v>
      </c>
      <c r="C43" s="40"/>
      <c r="D43" s="33"/>
      <c r="F43" s="31"/>
      <c r="G43" s="31"/>
      <c r="H43" s="31"/>
      <c r="I43" s="30">
        <v>5065.0043029358549</v>
      </c>
    </row>
    <row r="44" spans="1:9" ht="13.8" x14ac:dyDescent="0.3">
      <c r="A44" s="24" t="s">
        <v>21</v>
      </c>
      <c r="B44" s="40" t="s">
        <v>22</v>
      </c>
      <c r="C44" s="40"/>
      <c r="D44" s="33"/>
      <c r="F44" s="31"/>
      <c r="G44" s="31"/>
      <c r="H44" s="31"/>
      <c r="I44" s="30">
        <v>2767.860904327229</v>
      </c>
    </row>
    <row r="45" spans="1:9" ht="13.8" x14ac:dyDescent="0.3">
      <c r="A45" s="38"/>
      <c r="B45" s="39" t="s">
        <v>489</v>
      </c>
      <c r="C45" s="39" t="s">
        <v>149</v>
      </c>
      <c r="D45" s="33"/>
      <c r="F45" s="31"/>
      <c r="G45" s="31"/>
      <c r="H45" s="31"/>
      <c r="I45" s="30">
        <v>17677.777777777777</v>
      </c>
    </row>
    <row r="46" spans="1:9" ht="13.8" x14ac:dyDescent="0.3">
      <c r="A46" s="38"/>
      <c r="B46" s="39" t="s">
        <v>490</v>
      </c>
      <c r="C46" s="39" t="s">
        <v>151</v>
      </c>
      <c r="D46" s="33"/>
      <c r="F46" s="31"/>
      <c r="G46" s="31"/>
      <c r="H46" s="31"/>
      <c r="I46" s="30">
        <v>17677.777777777777</v>
      </c>
    </row>
    <row r="47" spans="1:9" ht="13.8" x14ac:dyDescent="0.3">
      <c r="A47" s="38"/>
      <c r="B47" s="39" t="s">
        <v>491</v>
      </c>
      <c r="C47" s="39" t="s">
        <v>153</v>
      </c>
      <c r="D47" s="33"/>
      <c r="F47" s="31"/>
      <c r="G47" s="31"/>
      <c r="H47" s="31"/>
      <c r="I47" s="30">
        <v>17677.777777777777</v>
      </c>
    </row>
    <row r="48" spans="1:9" ht="13.8" x14ac:dyDescent="0.3">
      <c r="A48" s="38"/>
      <c r="B48" s="39" t="s">
        <v>492</v>
      </c>
      <c r="C48" s="39" t="s">
        <v>155</v>
      </c>
      <c r="D48" s="33"/>
      <c r="F48" s="31"/>
      <c r="G48" s="31"/>
      <c r="H48" s="31"/>
      <c r="I48" s="30">
        <v>17677.777777777777</v>
      </c>
    </row>
    <row r="49" spans="1:9" ht="13.8" x14ac:dyDescent="0.3">
      <c r="A49" s="38"/>
      <c r="B49" s="39" t="s">
        <v>493</v>
      </c>
      <c r="C49" s="39" t="s">
        <v>157</v>
      </c>
      <c r="D49" s="33"/>
      <c r="F49" s="31"/>
      <c r="G49" s="31"/>
      <c r="H49" s="31"/>
      <c r="I49" s="30">
        <v>16600</v>
      </c>
    </row>
    <row r="50" spans="1:9" ht="13.8" x14ac:dyDescent="0.3">
      <c r="A50" s="38"/>
      <c r="B50" s="39" t="s">
        <v>494</v>
      </c>
      <c r="C50" s="39" t="s">
        <v>159</v>
      </c>
      <c r="D50" s="33"/>
      <c r="F50" s="31"/>
      <c r="G50" s="31"/>
      <c r="H50" s="31"/>
      <c r="I50" s="30">
        <v>17677.777777777777</v>
      </c>
    </row>
    <row r="51" spans="1:9" ht="13.8" x14ac:dyDescent="0.3">
      <c r="A51" s="38"/>
      <c r="B51" s="39" t="s">
        <v>495</v>
      </c>
      <c r="C51" s="39" t="s">
        <v>161</v>
      </c>
      <c r="D51" s="33"/>
      <c r="F51" s="31"/>
      <c r="G51" s="31"/>
      <c r="H51" s="31"/>
      <c r="I51" s="30">
        <v>17677.777777777777</v>
      </c>
    </row>
    <row r="52" spans="1:9" ht="13.8" x14ac:dyDescent="0.3">
      <c r="A52" s="38"/>
      <c r="B52" s="39" t="s">
        <v>496</v>
      </c>
      <c r="C52" s="39" t="s">
        <v>163</v>
      </c>
      <c r="D52" s="33"/>
      <c r="F52" s="31"/>
      <c r="G52" s="31"/>
      <c r="H52" s="31"/>
      <c r="I52" s="30">
        <v>17677.777777777777</v>
      </c>
    </row>
    <row r="53" spans="1:9" ht="13.8" x14ac:dyDescent="0.3">
      <c r="A53" s="38"/>
      <c r="B53" s="39" t="s">
        <v>497</v>
      </c>
      <c r="C53" s="39" t="s">
        <v>165</v>
      </c>
      <c r="D53" s="33"/>
      <c r="F53" s="31"/>
      <c r="G53" s="31"/>
      <c r="H53" s="31"/>
      <c r="I53" s="30">
        <v>32860</v>
      </c>
    </row>
    <row r="54" spans="1:9" ht="13.8" x14ac:dyDescent="0.3">
      <c r="A54" s="38"/>
      <c r="B54" s="39" t="s">
        <v>498</v>
      </c>
      <c r="C54" s="39" t="s">
        <v>167</v>
      </c>
      <c r="D54" s="33"/>
      <c r="F54" s="31"/>
      <c r="G54" s="31"/>
      <c r="H54" s="31"/>
      <c r="I54" s="30">
        <v>22205.658636363638</v>
      </c>
    </row>
    <row r="55" spans="1:9" ht="13.8" x14ac:dyDescent="0.3">
      <c r="A55" s="38"/>
      <c r="B55" s="39" t="s">
        <v>499</v>
      </c>
      <c r="C55" s="39" t="s">
        <v>169</v>
      </c>
      <c r="D55" s="33"/>
      <c r="F55" s="31"/>
      <c r="G55" s="31"/>
      <c r="H55" s="31"/>
      <c r="I55" s="30">
        <v>17677.777777777777</v>
      </c>
    </row>
    <row r="56" spans="1:9" ht="13.8" x14ac:dyDescent="0.3">
      <c r="A56" s="38"/>
      <c r="B56" s="39" t="s">
        <v>500</v>
      </c>
      <c r="C56" s="39" t="s">
        <v>171</v>
      </c>
      <c r="D56" s="33"/>
      <c r="F56" s="31"/>
      <c r="G56" s="31"/>
      <c r="H56" s="31"/>
      <c r="I56" s="30">
        <v>17677.777777777777</v>
      </c>
    </row>
    <row r="57" spans="1:9" ht="13.8" x14ac:dyDescent="0.3">
      <c r="A57" s="38"/>
      <c r="B57" s="39" t="s">
        <v>501</v>
      </c>
      <c r="C57" s="39" t="s">
        <v>173</v>
      </c>
      <c r="D57" s="33"/>
      <c r="F57" s="31"/>
      <c r="G57" s="31"/>
      <c r="H57" s="31"/>
      <c r="I57" s="30">
        <v>17677.777777777777</v>
      </c>
    </row>
    <row r="58" spans="1:9" ht="13.8" x14ac:dyDescent="0.3">
      <c r="A58" s="38"/>
      <c r="B58" s="39" t="s">
        <v>502</v>
      </c>
      <c r="C58" s="39" t="s">
        <v>175</v>
      </c>
      <c r="D58" s="33"/>
      <c r="F58" s="31"/>
      <c r="G58" s="31"/>
      <c r="H58" s="31"/>
      <c r="I58" s="30">
        <v>17677.777777777777</v>
      </c>
    </row>
    <row r="59" spans="1:9" ht="13.8" x14ac:dyDescent="0.3">
      <c r="A59" s="38"/>
      <c r="B59" s="39" t="s">
        <v>503</v>
      </c>
      <c r="C59" s="39" t="s">
        <v>177</v>
      </c>
      <c r="D59" s="33"/>
      <c r="F59" s="31"/>
      <c r="G59" s="31"/>
      <c r="H59" s="31"/>
      <c r="I59" s="30">
        <v>20030</v>
      </c>
    </row>
    <row r="60" spans="1:9" ht="13.8" x14ac:dyDescent="0.3">
      <c r="A60" s="38"/>
      <c r="B60" s="39" t="s">
        <v>504</v>
      </c>
      <c r="C60" s="39" t="s">
        <v>179</v>
      </c>
      <c r="D60" s="33"/>
      <c r="F60" s="31"/>
      <c r="G60" s="31"/>
      <c r="H60" s="31"/>
      <c r="I60" s="30">
        <v>20030</v>
      </c>
    </row>
    <row r="61" spans="1:9" ht="13.8" x14ac:dyDescent="0.3">
      <c r="A61" s="38"/>
      <c r="B61" s="39" t="s">
        <v>505</v>
      </c>
      <c r="C61" s="39" t="s">
        <v>181</v>
      </c>
      <c r="D61" s="33"/>
      <c r="F61" s="31"/>
      <c r="G61" s="31"/>
      <c r="H61" s="31"/>
      <c r="I61" s="30">
        <v>20030</v>
      </c>
    </row>
    <row r="62" spans="1:9" ht="13.8" x14ac:dyDescent="0.3">
      <c r="A62" s="38"/>
      <c r="B62" s="39" t="s">
        <v>506</v>
      </c>
      <c r="C62" s="39" t="s">
        <v>183</v>
      </c>
      <c r="D62" s="33"/>
      <c r="F62" s="31"/>
      <c r="G62" s="31"/>
      <c r="H62" s="31"/>
      <c r="I62" s="30">
        <v>17677.777777777777</v>
      </c>
    </row>
    <row r="63" spans="1:9" ht="13.8" x14ac:dyDescent="0.3">
      <c r="A63" s="38"/>
      <c r="B63" s="39" t="s">
        <v>507</v>
      </c>
      <c r="C63" s="39" t="s">
        <v>185</v>
      </c>
      <c r="D63" s="33"/>
      <c r="F63" s="31"/>
      <c r="G63" s="31"/>
      <c r="H63" s="31"/>
      <c r="I63" s="30">
        <v>17677.777777777777</v>
      </c>
    </row>
    <row r="64" spans="1:9" ht="13.8" x14ac:dyDescent="0.3">
      <c r="A64" s="38"/>
      <c r="B64" s="39" t="s">
        <v>508</v>
      </c>
      <c r="C64" s="39" t="s">
        <v>187</v>
      </c>
      <c r="D64" s="33"/>
      <c r="F64" s="31"/>
      <c r="G64" s="31"/>
      <c r="H64" s="31"/>
      <c r="I64" s="30">
        <v>37360</v>
      </c>
    </row>
    <row r="65" spans="1:9" ht="13.8" x14ac:dyDescent="0.3">
      <c r="A65" s="38"/>
      <c r="B65" s="39" t="s">
        <v>509</v>
      </c>
      <c r="C65" s="39" t="s">
        <v>189</v>
      </c>
      <c r="D65" s="33"/>
      <c r="F65" s="31"/>
      <c r="G65" s="31"/>
      <c r="H65" s="31"/>
      <c r="I65" s="30">
        <v>881000</v>
      </c>
    </row>
    <row r="66" spans="1:9" ht="13.8" x14ac:dyDescent="0.3">
      <c r="A66" s="38"/>
      <c r="B66" s="39" t="s">
        <v>510</v>
      </c>
      <c r="C66" s="39" t="s">
        <v>191</v>
      </c>
      <c r="D66" s="33"/>
      <c r="F66" s="31"/>
      <c r="G66" s="31"/>
      <c r="H66" s="31"/>
      <c r="I66" s="30">
        <v>23400</v>
      </c>
    </row>
    <row r="67" spans="1:9" ht="13.8" x14ac:dyDescent="0.3">
      <c r="A67" s="38"/>
      <c r="B67" s="39" t="s">
        <v>511</v>
      </c>
      <c r="C67" s="39" t="s">
        <v>193</v>
      </c>
      <c r="D67" s="33"/>
      <c r="F67" s="31"/>
      <c r="G67" s="31"/>
      <c r="H67" s="31"/>
      <c r="I67" s="30">
        <v>17677.777777777777</v>
      </c>
    </row>
    <row r="68" spans="1:9" ht="13.8" x14ac:dyDescent="0.3">
      <c r="A68" s="38"/>
      <c r="B68" s="39" t="s">
        <v>512</v>
      </c>
      <c r="C68" s="39" t="s">
        <v>195</v>
      </c>
      <c r="D68" s="33"/>
      <c r="F68" s="31"/>
      <c r="G68" s="31"/>
      <c r="H68" s="31"/>
      <c r="I68" s="30">
        <v>10500</v>
      </c>
    </row>
    <row r="69" spans="1:9" ht="13.8" x14ac:dyDescent="0.3">
      <c r="A69" s="38"/>
      <c r="B69" s="39" t="s">
        <v>513</v>
      </c>
      <c r="C69" s="39" t="s">
        <v>197</v>
      </c>
      <c r="D69" s="33"/>
      <c r="F69" s="31"/>
      <c r="G69" s="31"/>
      <c r="H69" s="31"/>
      <c r="I69" s="30">
        <v>13600</v>
      </c>
    </row>
    <row r="70" spans="1:9" ht="13.8" x14ac:dyDescent="0.3">
      <c r="A70" s="38"/>
      <c r="B70" s="39" t="s">
        <v>514</v>
      </c>
      <c r="C70" s="39" t="s">
        <v>199</v>
      </c>
      <c r="D70" s="33"/>
      <c r="F70" s="31"/>
      <c r="G70" s="31"/>
      <c r="H70" s="31"/>
      <c r="I70" s="30">
        <v>17080</v>
      </c>
    </row>
    <row r="71" spans="1:9" ht="13.8" x14ac:dyDescent="0.3">
      <c r="A71" s="38"/>
      <c r="B71" s="39" t="s">
        <v>515</v>
      </c>
      <c r="C71" s="39" t="s">
        <v>201</v>
      </c>
      <c r="D71" s="33"/>
      <c r="F71" s="31"/>
      <c r="G71" s="31"/>
      <c r="H71" s="31"/>
      <c r="I71" s="30">
        <v>8800</v>
      </c>
    </row>
    <row r="72" spans="1:9" ht="13.8" x14ac:dyDescent="0.3">
      <c r="A72" s="38"/>
      <c r="B72" s="39" t="s">
        <v>516</v>
      </c>
      <c r="C72" s="39" t="s">
        <v>203</v>
      </c>
      <c r="D72" s="33"/>
      <c r="F72" s="31"/>
      <c r="G72" s="31"/>
      <c r="H72" s="31"/>
      <c r="I72" s="30">
        <v>10500</v>
      </c>
    </row>
    <row r="73" spans="1:9" ht="13.8" x14ac:dyDescent="0.3">
      <c r="A73" s="38"/>
      <c r="B73" s="39" t="s">
        <v>517</v>
      </c>
      <c r="C73" s="39" t="s">
        <v>205</v>
      </c>
      <c r="D73" s="33"/>
      <c r="F73" s="31"/>
      <c r="G73" s="31"/>
      <c r="H73" s="31"/>
      <c r="I73" s="30">
        <v>10500</v>
      </c>
    </row>
    <row r="74" spans="1:9" ht="13.8" x14ac:dyDescent="0.3">
      <c r="A74" s="38"/>
      <c r="B74" s="39" t="s">
        <v>518</v>
      </c>
      <c r="C74" s="39" t="s">
        <v>207</v>
      </c>
      <c r="D74" s="33"/>
      <c r="F74" s="31"/>
      <c r="G74" s="31"/>
      <c r="H74" s="31"/>
      <c r="I74" s="30">
        <v>27080</v>
      </c>
    </row>
    <row r="75" spans="1:9" ht="13.8" x14ac:dyDescent="0.3">
      <c r="A75" s="38"/>
      <c r="B75" s="39" t="s">
        <v>519</v>
      </c>
      <c r="C75" s="39" t="s">
        <v>209</v>
      </c>
      <c r="D75" s="33"/>
      <c r="F75" s="31"/>
      <c r="G75" s="31"/>
      <c r="H75" s="31"/>
      <c r="I75" s="30">
        <v>13160</v>
      </c>
    </row>
    <row r="76" spans="1:9" ht="13.8" x14ac:dyDescent="0.3">
      <c r="A76" s="38"/>
      <c r="B76" s="39" t="s">
        <v>520</v>
      </c>
      <c r="C76" s="39" t="s">
        <v>211</v>
      </c>
      <c r="D76" s="33"/>
      <c r="F76" s="31"/>
      <c r="G76" s="31"/>
      <c r="H76" s="31"/>
      <c r="I76" s="30">
        <v>17677.777777777777</v>
      </c>
    </row>
    <row r="77" spans="1:9" ht="13.8" x14ac:dyDescent="0.3">
      <c r="A77" s="38"/>
      <c r="B77" s="39" t="s">
        <v>521</v>
      </c>
      <c r="C77" s="39" t="s">
        <v>213</v>
      </c>
      <c r="D77" s="33"/>
      <c r="F77" s="31"/>
      <c r="G77" s="31"/>
      <c r="H77" s="31"/>
      <c r="I77" s="30">
        <v>17677.777777777777</v>
      </c>
    </row>
    <row r="78" spans="1:9" ht="13.8" x14ac:dyDescent="0.3">
      <c r="A78" s="38" t="s">
        <v>23</v>
      </c>
      <c r="B78" s="40" t="s">
        <v>24</v>
      </c>
      <c r="C78" s="40"/>
      <c r="D78" s="33"/>
      <c r="F78" s="31"/>
      <c r="G78" s="31"/>
      <c r="H78" s="31"/>
      <c r="I78" s="30">
        <v>16217.298457702029</v>
      </c>
    </row>
    <row r="79" spans="1:9" ht="13.8" x14ac:dyDescent="0.3">
      <c r="A79" s="24" t="s">
        <v>25</v>
      </c>
      <c r="B79" s="34" t="s">
        <v>522</v>
      </c>
      <c r="C79" s="34" t="s">
        <v>215</v>
      </c>
      <c r="D79" s="33">
        <v>9869</v>
      </c>
      <c r="E79" s="21">
        <v>3.04</v>
      </c>
      <c r="F79" s="31"/>
      <c r="G79" s="31"/>
      <c r="H79" s="31"/>
      <c r="I79" s="30">
        <v>30001.760000000002</v>
      </c>
    </row>
    <row r="80" spans="1:9" ht="13.8" x14ac:dyDescent="0.3">
      <c r="A80" s="24" t="s">
        <v>26</v>
      </c>
      <c r="B80" s="34" t="s">
        <v>27</v>
      </c>
      <c r="C80" s="34"/>
      <c r="D80" s="33"/>
      <c r="F80" s="31"/>
      <c r="G80" s="31"/>
      <c r="H80" s="31"/>
      <c r="I80" s="30">
        <v>19126.508790508793</v>
      </c>
    </row>
    <row r="81" spans="1:9" ht="13.8" x14ac:dyDescent="0.3">
      <c r="A81" s="24"/>
      <c r="B81" s="32" t="s">
        <v>523</v>
      </c>
      <c r="C81" s="32"/>
      <c r="D81" s="33"/>
      <c r="F81" s="31"/>
      <c r="G81" s="31"/>
      <c r="H81" s="31"/>
      <c r="I81" s="30"/>
    </row>
    <row r="82" spans="1:9" ht="13.8" x14ac:dyDescent="0.3">
      <c r="A82" s="24" t="s">
        <v>28</v>
      </c>
      <c r="B82" s="34" t="s">
        <v>524</v>
      </c>
      <c r="C82" s="34" t="s">
        <v>217</v>
      </c>
      <c r="D82" s="33"/>
      <c r="F82" s="31"/>
      <c r="G82" s="31"/>
      <c r="H82" s="31"/>
      <c r="I82" s="30">
        <v>287108.81855972309</v>
      </c>
    </row>
    <row r="83" spans="1:9" ht="13.8" x14ac:dyDescent="0.3">
      <c r="A83" s="24" t="s">
        <v>29</v>
      </c>
      <c r="B83" s="34" t="s">
        <v>525</v>
      </c>
      <c r="C83" s="34" t="s">
        <v>219</v>
      </c>
      <c r="D83" s="33">
        <v>39561</v>
      </c>
      <c r="E83" s="21">
        <v>3.04</v>
      </c>
      <c r="F83" s="31"/>
      <c r="G83" s="31"/>
      <c r="H83" s="31"/>
      <c r="I83" s="30">
        <v>120043.17030117239</v>
      </c>
    </row>
    <row r="84" spans="1:9" ht="13.8" x14ac:dyDescent="0.3">
      <c r="A84" s="24"/>
      <c r="B84" s="32" t="s">
        <v>526</v>
      </c>
      <c r="C84" s="32" t="s">
        <v>221</v>
      </c>
      <c r="D84" s="33"/>
      <c r="F84" s="31"/>
      <c r="G84" s="31"/>
      <c r="H84" s="31"/>
      <c r="I84" s="30">
        <v>119020.57618815792</v>
      </c>
    </row>
    <row r="85" spans="1:9" ht="13.8" x14ac:dyDescent="0.3">
      <c r="A85" s="24"/>
      <c r="B85" s="32" t="s">
        <v>527</v>
      </c>
      <c r="C85" s="32" t="s">
        <v>223</v>
      </c>
      <c r="D85" s="33"/>
      <c r="F85" s="31"/>
      <c r="G85" s="31"/>
      <c r="H85" s="31"/>
      <c r="I85" s="30">
        <v>119020.57618815792</v>
      </c>
    </row>
    <row r="86" spans="1:9" ht="13.8" x14ac:dyDescent="0.3">
      <c r="A86" s="24"/>
      <c r="B86" s="32" t="s">
        <v>528</v>
      </c>
      <c r="C86" s="32" t="s">
        <v>225</v>
      </c>
      <c r="D86" s="33"/>
      <c r="F86" s="31"/>
      <c r="G86" s="31"/>
      <c r="H86" s="31"/>
      <c r="I86" s="30">
        <v>119020.57618815792</v>
      </c>
    </row>
    <row r="87" spans="1:9" ht="13.8" x14ac:dyDescent="0.3">
      <c r="A87" s="24"/>
      <c r="B87" s="32" t="s">
        <v>529</v>
      </c>
      <c r="C87" s="32" t="s">
        <v>226</v>
      </c>
      <c r="D87" s="33"/>
      <c r="F87" s="31"/>
      <c r="G87" s="31"/>
      <c r="H87" s="31"/>
      <c r="I87" s="30">
        <v>119020.57618815792</v>
      </c>
    </row>
    <row r="88" spans="1:9" ht="13.8" x14ac:dyDescent="0.3">
      <c r="A88" s="24"/>
      <c r="B88" s="32" t="s">
        <v>530</v>
      </c>
      <c r="C88" s="32" t="s">
        <v>228</v>
      </c>
      <c r="D88" s="33"/>
      <c r="F88" s="31"/>
      <c r="G88" s="31"/>
      <c r="H88" s="31"/>
      <c r="I88" s="30">
        <v>119020.57618815792</v>
      </c>
    </row>
    <row r="89" spans="1:9" ht="13.8" x14ac:dyDescent="0.3">
      <c r="A89" s="24"/>
      <c r="B89" s="32" t="s">
        <v>531</v>
      </c>
      <c r="C89" s="32" t="s">
        <v>229</v>
      </c>
      <c r="D89" s="33"/>
      <c r="F89" s="31"/>
      <c r="G89" s="31"/>
      <c r="H89" s="31"/>
      <c r="I89" s="30">
        <v>119020.57618815792</v>
      </c>
    </row>
    <row r="90" spans="1:9" ht="13.8" x14ac:dyDescent="0.3">
      <c r="A90" s="24"/>
      <c r="B90" s="32" t="s">
        <v>532</v>
      </c>
      <c r="C90" s="32" t="s">
        <v>231</v>
      </c>
      <c r="D90" s="33"/>
      <c r="F90" s="31"/>
      <c r="G90" s="31"/>
      <c r="H90" s="31"/>
      <c r="I90" s="30">
        <v>119020.57618815792</v>
      </c>
    </row>
    <row r="91" spans="1:9" ht="13.8" x14ac:dyDescent="0.3">
      <c r="A91" s="24"/>
      <c r="B91" s="32" t="s">
        <v>533</v>
      </c>
      <c r="C91" s="32" t="s">
        <v>233</v>
      </c>
      <c r="D91" s="33"/>
      <c r="F91" s="31"/>
      <c r="G91" s="31"/>
      <c r="H91" s="31"/>
      <c r="I91" s="30">
        <v>119020.57618815792</v>
      </c>
    </row>
    <row r="92" spans="1:9" ht="13.8" x14ac:dyDescent="0.3">
      <c r="A92" s="24"/>
      <c r="B92" s="32" t="s">
        <v>534</v>
      </c>
      <c r="C92" s="32" t="s">
        <v>234</v>
      </c>
      <c r="D92" s="33"/>
      <c r="F92" s="31"/>
      <c r="G92" s="31"/>
      <c r="H92" s="31"/>
      <c r="I92" s="30">
        <v>119020.57618815792</v>
      </c>
    </row>
    <row r="93" spans="1:9" ht="13.8" x14ac:dyDescent="0.3">
      <c r="A93" s="24"/>
      <c r="B93" s="32" t="s">
        <v>535</v>
      </c>
      <c r="C93" s="32" t="s">
        <v>236</v>
      </c>
      <c r="D93" s="33"/>
      <c r="F93" s="31"/>
      <c r="G93" s="31"/>
      <c r="H93" s="31"/>
      <c r="I93" s="30">
        <v>119020.57618815792</v>
      </c>
    </row>
    <row r="94" spans="1:9" ht="13.8" x14ac:dyDescent="0.3">
      <c r="A94" s="24"/>
      <c r="B94" s="32" t="s">
        <v>536</v>
      </c>
      <c r="C94" s="32" t="s">
        <v>238</v>
      </c>
      <c r="D94" s="33"/>
      <c r="F94" s="31"/>
      <c r="G94" s="31"/>
      <c r="H94" s="31"/>
      <c r="I94" s="30">
        <v>119020.57618815792</v>
      </c>
    </row>
    <row r="95" spans="1:9" ht="13.8" x14ac:dyDescent="0.3">
      <c r="A95" s="24"/>
      <c r="B95" s="32" t="s">
        <v>537</v>
      </c>
      <c r="C95" s="32" t="s">
        <v>239</v>
      </c>
      <c r="D95" s="33"/>
      <c r="F95" s="31"/>
      <c r="G95" s="31"/>
      <c r="H95" s="31"/>
      <c r="I95" s="30">
        <v>119020.57618815792</v>
      </c>
    </row>
    <row r="96" spans="1:9" ht="13.8" x14ac:dyDescent="0.3">
      <c r="A96" s="24"/>
      <c r="B96" s="32" t="s">
        <v>538</v>
      </c>
      <c r="C96" s="32" t="s">
        <v>240</v>
      </c>
      <c r="D96" s="33"/>
      <c r="F96" s="31"/>
      <c r="G96" s="31"/>
      <c r="H96" s="31"/>
      <c r="I96" s="30">
        <v>119020.57618815792</v>
      </c>
    </row>
    <row r="97" spans="1:9" ht="13.8" x14ac:dyDescent="0.3">
      <c r="A97" s="24"/>
      <c r="B97" s="32" t="s">
        <v>539</v>
      </c>
      <c r="C97" s="32" t="s">
        <v>241</v>
      </c>
      <c r="D97" s="33"/>
      <c r="F97" s="31"/>
      <c r="G97" s="31"/>
      <c r="H97" s="31"/>
      <c r="I97" s="30">
        <v>119020.57618815792</v>
      </c>
    </row>
    <row r="98" spans="1:9" ht="13.8" x14ac:dyDescent="0.3">
      <c r="A98" s="24"/>
      <c r="B98" s="32" t="s">
        <v>540</v>
      </c>
      <c r="C98" s="32" t="s">
        <v>242</v>
      </c>
      <c r="D98" s="33"/>
      <c r="F98" s="31"/>
      <c r="G98" s="31"/>
      <c r="H98" s="31"/>
      <c r="I98" s="30">
        <v>119020.57618815792</v>
      </c>
    </row>
    <row r="99" spans="1:9" ht="13.8" x14ac:dyDescent="0.3">
      <c r="A99" s="24"/>
      <c r="B99" s="32" t="s">
        <v>541</v>
      </c>
      <c r="C99" s="32" t="s">
        <v>244</v>
      </c>
      <c r="D99" s="33"/>
      <c r="F99" s="31"/>
      <c r="G99" s="31"/>
      <c r="H99" s="31"/>
      <c r="I99" s="30">
        <v>119020.57618815792</v>
      </c>
    </row>
    <row r="100" spans="1:9" ht="13.8" x14ac:dyDescent="0.3">
      <c r="A100" s="24"/>
      <c r="B100" s="32" t="s">
        <v>542</v>
      </c>
      <c r="C100" s="32" t="s">
        <v>246</v>
      </c>
      <c r="D100" s="33"/>
      <c r="F100" s="31"/>
      <c r="G100" s="31"/>
      <c r="H100" s="31"/>
      <c r="I100" s="30">
        <v>119020.57618815792</v>
      </c>
    </row>
    <row r="101" spans="1:9" ht="13.8" x14ac:dyDescent="0.3">
      <c r="A101" s="24"/>
      <c r="B101" s="32" t="s">
        <v>543</v>
      </c>
      <c r="C101" s="32" t="s">
        <v>248</v>
      </c>
      <c r="D101" s="33"/>
      <c r="F101" s="31"/>
      <c r="G101" s="31"/>
      <c r="H101" s="31"/>
      <c r="I101" s="30">
        <v>119020.57618815792</v>
      </c>
    </row>
    <row r="102" spans="1:9" ht="13.8" x14ac:dyDescent="0.3">
      <c r="A102" s="24"/>
      <c r="B102" s="32" t="s">
        <v>544</v>
      </c>
      <c r="C102" s="32" t="s">
        <v>249</v>
      </c>
      <c r="D102" s="33"/>
      <c r="F102" s="31"/>
      <c r="G102" s="31"/>
      <c r="H102" s="31"/>
      <c r="I102" s="30">
        <v>119020.57618815792</v>
      </c>
    </row>
    <row r="103" spans="1:9" ht="13.8" x14ac:dyDescent="0.3">
      <c r="A103" s="24" t="s">
        <v>30</v>
      </c>
      <c r="B103" s="34" t="s">
        <v>545</v>
      </c>
      <c r="C103" s="34"/>
      <c r="D103" s="33"/>
      <c r="F103" s="31"/>
      <c r="G103" s="31"/>
      <c r="H103" s="31"/>
      <c r="I103" s="30">
        <v>119020.57618815792</v>
      </c>
    </row>
    <row r="104" spans="1:9" ht="13.8" x14ac:dyDescent="0.3">
      <c r="A104" s="24" t="s">
        <v>31</v>
      </c>
      <c r="B104" s="34" t="s">
        <v>32</v>
      </c>
      <c r="C104" s="34"/>
      <c r="D104" s="33"/>
      <c r="F104" s="31"/>
      <c r="G104" s="31"/>
      <c r="H104" s="31"/>
      <c r="I104" s="30">
        <v>167619.62288236438</v>
      </c>
    </row>
    <row r="105" spans="1:9" ht="13.8" x14ac:dyDescent="0.3">
      <c r="A105" s="24"/>
      <c r="B105" s="32" t="s">
        <v>546</v>
      </c>
      <c r="C105" s="32"/>
      <c r="D105" s="33"/>
      <c r="F105" s="31"/>
      <c r="G105" s="31"/>
      <c r="H105" s="31"/>
      <c r="I105" s="30"/>
    </row>
    <row r="106" spans="1:9" ht="13.8" x14ac:dyDescent="0.3">
      <c r="A106" s="24" t="s">
        <v>33</v>
      </c>
      <c r="B106" s="34" t="s">
        <v>547</v>
      </c>
      <c r="C106" s="34" t="s">
        <v>250</v>
      </c>
      <c r="D106" s="33"/>
      <c r="F106" s="31"/>
      <c r="G106" s="31"/>
      <c r="H106" s="31"/>
      <c r="I106" s="30">
        <v>28234.869628574274</v>
      </c>
    </row>
    <row r="107" spans="1:9" ht="13.8" x14ac:dyDescent="0.3">
      <c r="A107" s="24"/>
      <c r="B107" s="32" t="s">
        <v>548</v>
      </c>
      <c r="C107" s="32" t="s">
        <v>252</v>
      </c>
      <c r="D107" s="33"/>
      <c r="F107" s="31"/>
      <c r="G107" s="31"/>
      <c r="H107" s="31"/>
      <c r="I107" s="30">
        <v>28234.869628574274</v>
      </c>
    </row>
    <row r="108" spans="1:9" ht="13.8" x14ac:dyDescent="0.3">
      <c r="A108" s="24"/>
      <c r="B108" s="32" t="s">
        <v>549</v>
      </c>
      <c r="C108" s="32" t="s">
        <v>254</v>
      </c>
      <c r="D108" s="33"/>
      <c r="F108" s="31"/>
      <c r="G108" s="31"/>
      <c r="H108" s="31"/>
      <c r="I108" s="30">
        <v>28234.869628574274</v>
      </c>
    </row>
    <row r="109" spans="1:9" ht="13.8" x14ac:dyDescent="0.3">
      <c r="A109" s="24" t="s">
        <v>34</v>
      </c>
      <c r="B109" s="40" t="s">
        <v>35</v>
      </c>
      <c r="C109" s="40"/>
      <c r="D109" s="33"/>
      <c r="F109" s="31"/>
      <c r="G109" s="31"/>
      <c r="H109" s="31"/>
      <c r="I109" s="30">
        <v>28234.869628574274</v>
      </c>
    </row>
    <row r="110" spans="1:9" ht="13.8" x14ac:dyDescent="0.3">
      <c r="A110" s="24"/>
      <c r="B110" s="32" t="s">
        <v>550</v>
      </c>
      <c r="C110" s="32" t="s">
        <v>256</v>
      </c>
      <c r="D110" s="33"/>
      <c r="F110" s="31"/>
      <c r="G110" s="31"/>
      <c r="H110" s="31"/>
      <c r="I110" s="30">
        <v>28234.869628574274</v>
      </c>
    </row>
    <row r="111" spans="1:9" ht="13.8" x14ac:dyDescent="0.3">
      <c r="A111" s="24"/>
      <c r="B111" s="32" t="s">
        <v>551</v>
      </c>
      <c r="C111" s="32" t="s">
        <v>258</v>
      </c>
      <c r="D111" s="33"/>
      <c r="F111" s="31"/>
      <c r="G111" s="31"/>
      <c r="H111" s="31"/>
      <c r="I111" s="30">
        <v>28234.869628574274</v>
      </c>
    </row>
    <row r="112" spans="1:9" ht="13.8" x14ac:dyDescent="0.3">
      <c r="A112" s="24"/>
      <c r="B112" s="32" t="s">
        <v>552</v>
      </c>
      <c r="C112" s="32" t="s">
        <v>260</v>
      </c>
      <c r="D112" s="33"/>
      <c r="F112" s="31"/>
      <c r="G112" s="31"/>
      <c r="H112" s="31"/>
      <c r="I112" s="30">
        <v>28234.869628574274</v>
      </c>
    </row>
    <row r="113" spans="1:9" ht="13.8" x14ac:dyDescent="0.3">
      <c r="A113" s="24"/>
      <c r="B113" s="32" t="s">
        <v>553</v>
      </c>
      <c r="C113" s="32" t="s">
        <v>262</v>
      </c>
      <c r="D113" s="33"/>
      <c r="F113" s="31"/>
      <c r="G113" s="31"/>
      <c r="H113" s="31"/>
      <c r="I113" s="30">
        <v>28234.869628574274</v>
      </c>
    </row>
    <row r="114" spans="1:9" ht="13.8" x14ac:dyDescent="0.3">
      <c r="A114" s="24"/>
      <c r="B114" s="32" t="s">
        <v>554</v>
      </c>
      <c r="C114" s="32" t="s">
        <v>264</v>
      </c>
      <c r="D114" s="33"/>
      <c r="F114" s="31"/>
      <c r="G114" s="31"/>
      <c r="H114" s="31"/>
      <c r="I114" s="30">
        <v>28234.869628574274</v>
      </c>
    </row>
    <row r="115" spans="1:9" ht="13.8" x14ac:dyDescent="0.3">
      <c r="A115" s="24"/>
      <c r="B115" s="32" t="s">
        <v>555</v>
      </c>
      <c r="C115" s="32" t="s">
        <v>265</v>
      </c>
      <c r="D115" s="33"/>
      <c r="F115" s="31"/>
      <c r="G115" s="31"/>
      <c r="H115" s="31"/>
      <c r="I115" s="30">
        <v>28234.869628574274</v>
      </c>
    </row>
    <row r="116" spans="1:9" ht="13.8" x14ac:dyDescent="0.3">
      <c r="A116" s="24" t="s">
        <v>36</v>
      </c>
      <c r="B116" s="34" t="s">
        <v>37</v>
      </c>
      <c r="C116" s="34"/>
      <c r="D116" s="33"/>
      <c r="F116" s="31"/>
      <c r="G116" s="31"/>
      <c r="H116" s="31"/>
      <c r="I116" s="30">
        <v>28234.869628574274</v>
      </c>
    </row>
    <row r="117" spans="1:9" ht="13.8" x14ac:dyDescent="0.3">
      <c r="A117" s="24" t="s">
        <v>38</v>
      </c>
      <c r="B117" s="34" t="s">
        <v>39</v>
      </c>
      <c r="C117" s="34"/>
      <c r="D117" s="33"/>
      <c r="F117" s="31"/>
      <c r="G117" s="31"/>
      <c r="H117" s="31"/>
      <c r="I117" s="30">
        <v>28234.869628574274</v>
      </c>
    </row>
    <row r="118" spans="1:9" ht="13.8" x14ac:dyDescent="0.3">
      <c r="A118" s="24"/>
      <c r="B118" s="32" t="s">
        <v>556</v>
      </c>
      <c r="C118" s="32"/>
      <c r="D118" s="33"/>
      <c r="F118" s="31"/>
      <c r="G118" s="31"/>
      <c r="H118" s="31"/>
      <c r="I118" s="30"/>
    </row>
    <row r="119" spans="1:9" ht="13.8" x14ac:dyDescent="0.3">
      <c r="A119" s="24" t="s">
        <v>40</v>
      </c>
      <c r="B119" s="34" t="s">
        <v>557</v>
      </c>
      <c r="C119" s="34" t="s">
        <v>266</v>
      </c>
      <c r="D119" s="33"/>
      <c r="F119" s="31"/>
      <c r="G119" s="31"/>
      <c r="H119" s="31"/>
      <c r="I119" s="30">
        <v>485997.5172361728</v>
      </c>
    </row>
    <row r="120" spans="1:9" ht="13.8" x14ac:dyDescent="0.3">
      <c r="A120" s="24" t="s">
        <v>41</v>
      </c>
      <c r="B120" s="34" t="s">
        <v>558</v>
      </c>
      <c r="C120" s="34" t="s">
        <v>321</v>
      </c>
      <c r="D120" s="33"/>
      <c r="F120" s="31"/>
      <c r="G120" s="31"/>
      <c r="H120" s="31"/>
      <c r="I120" s="30">
        <v>485997.5172361728</v>
      </c>
    </row>
    <row r="121" spans="1:9" ht="13.8" x14ac:dyDescent="0.3">
      <c r="A121" s="24"/>
      <c r="B121" s="34"/>
      <c r="C121" s="34" t="s">
        <v>322</v>
      </c>
      <c r="D121" s="33"/>
      <c r="F121" s="31"/>
      <c r="G121" s="31"/>
      <c r="H121" s="31"/>
      <c r="I121" s="30">
        <f>I120</f>
        <v>485997.5172361728</v>
      </c>
    </row>
    <row r="122" spans="1:9" ht="13.8" x14ac:dyDescent="0.3">
      <c r="A122" s="24"/>
      <c r="B122" s="32" t="s">
        <v>559</v>
      </c>
      <c r="C122" s="32" t="s">
        <v>268</v>
      </c>
      <c r="D122" s="33"/>
      <c r="F122" s="31"/>
      <c r="G122" s="31"/>
      <c r="H122" s="31"/>
      <c r="I122" s="30">
        <v>485997.5172361728</v>
      </c>
    </row>
    <row r="123" spans="1:9" ht="13.8" x14ac:dyDescent="0.3">
      <c r="A123" s="24"/>
      <c r="B123" s="32" t="s">
        <v>560</v>
      </c>
      <c r="C123" s="32" t="s">
        <v>269</v>
      </c>
      <c r="D123" s="33"/>
      <c r="F123" s="31"/>
      <c r="G123" s="31"/>
      <c r="H123" s="31"/>
      <c r="I123" s="30">
        <v>485997.5172361728</v>
      </c>
    </row>
    <row r="124" spans="1:9" ht="13.8" x14ac:dyDescent="0.3">
      <c r="A124" s="24"/>
      <c r="B124" s="32" t="s">
        <v>561</v>
      </c>
      <c r="C124" s="32" t="s">
        <v>270</v>
      </c>
      <c r="D124" s="33"/>
      <c r="F124" s="31"/>
      <c r="G124" s="31"/>
      <c r="H124" s="31"/>
      <c r="I124" s="30">
        <v>485997.5172361728</v>
      </c>
    </row>
    <row r="125" spans="1:9" ht="13.8" x14ac:dyDescent="0.3">
      <c r="A125" s="24"/>
      <c r="B125" s="32" t="s">
        <v>562</v>
      </c>
      <c r="C125" s="32" t="s">
        <v>272</v>
      </c>
      <c r="D125" s="33"/>
      <c r="F125" s="31"/>
      <c r="G125" s="31"/>
      <c r="H125" s="31"/>
      <c r="I125" s="30">
        <v>485997.5172361728</v>
      </c>
    </row>
    <row r="126" spans="1:9" ht="13.8" x14ac:dyDescent="0.3">
      <c r="A126" s="24" t="s">
        <v>42</v>
      </c>
      <c r="B126" s="34" t="s">
        <v>37</v>
      </c>
      <c r="C126" s="34"/>
      <c r="D126" s="33"/>
      <c r="F126" s="31"/>
      <c r="G126" s="31"/>
      <c r="H126" s="31"/>
      <c r="I126" s="30">
        <v>485997.5172361728</v>
      </c>
    </row>
    <row r="127" spans="1:9" ht="13.8" x14ac:dyDescent="0.3">
      <c r="A127" s="24" t="s">
        <v>43</v>
      </c>
      <c r="B127" s="34" t="s">
        <v>44</v>
      </c>
      <c r="C127" s="34"/>
      <c r="D127" s="33"/>
      <c r="F127" s="31"/>
      <c r="G127" s="31"/>
      <c r="H127" s="31"/>
      <c r="I127" s="30">
        <v>485997.5172361728</v>
      </c>
    </row>
    <row r="128" spans="1:9" ht="13.8" x14ac:dyDescent="0.3">
      <c r="A128" s="24" t="s">
        <v>45</v>
      </c>
      <c r="B128" s="34" t="s">
        <v>563</v>
      </c>
      <c r="C128" s="34" t="s">
        <v>273</v>
      </c>
      <c r="D128" s="33"/>
      <c r="F128" s="31">
        <v>566.90605457667266</v>
      </c>
      <c r="G128" s="31"/>
      <c r="H128" s="31"/>
      <c r="I128" s="30">
        <v>566.90605457667266</v>
      </c>
    </row>
    <row r="129" spans="1:9" ht="13.8" x14ac:dyDescent="0.3">
      <c r="A129" s="24" t="s">
        <v>46</v>
      </c>
      <c r="B129" s="34" t="s">
        <v>564</v>
      </c>
      <c r="C129" s="34" t="s">
        <v>275</v>
      </c>
      <c r="D129" s="33"/>
      <c r="F129" s="31">
        <v>1586.1141513686143</v>
      </c>
      <c r="G129" s="31"/>
      <c r="H129" s="31"/>
      <c r="I129" s="30">
        <v>1586.1141513686143</v>
      </c>
    </row>
    <row r="130" spans="1:9" ht="13.8" x14ac:dyDescent="0.3">
      <c r="A130" s="24" t="s">
        <v>565</v>
      </c>
      <c r="B130" s="34" t="s">
        <v>566</v>
      </c>
      <c r="C130" s="34"/>
      <c r="D130" s="33"/>
      <c r="F130" s="31">
        <v>1124.0813168129721</v>
      </c>
      <c r="G130" s="31"/>
      <c r="H130" s="31"/>
      <c r="I130" s="30">
        <v>1124.0813168129721</v>
      </c>
    </row>
    <row r="131" spans="1:9" ht="13.8" x14ac:dyDescent="0.3">
      <c r="A131" s="24" t="s">
        <v>567</v>
      </c>
      <c r="B131" s="34" t="s">
        <v>568</v>
      </c>
      <c r="C131" s="34" t="s">
        <v>598</v>
      </c>
      <c r="D131" s="33"/>
      <c r="F131" s="31">
        <v>2157.1124200456129</v>
      </c>
      <c r="G131" s="31"/>
      <c r="H131" s="31"/>
      <c r="I131" s="30">
        <v>2157.1124200456129</v>
      </c>
    </row>
    <row r="132" spans="1:9" ht="13.8" x14ac:dyDescent="0.3">
      <c r="A132" s="24" t="s">
        <v>48</v>
      </c>
      <c r="B132" s="34" t="s">
        <v>49</v>
      </c>
      <c r="C132" s="34" t="s">
        <v>597</v>
      </c>
      <c r="D132" s="33"/>
      <c r="F132" s="31">
        <v>1574.0031069842848</v>
      </c>
      <c r="G132" s="31"/>
      <c r="H132" s="31"/>
      <c r="I132" s="30">
        <v>1574.0031069842848</v>
      </c>
    </row>
    <row r="133" spans="1:9" ht="13.8" x14ac:dyDescent="0.3">
      <c r="A133" s="24" t="s">
        <v>50</v>
      </c>
      <c r="B133" s="34" t="s">
        <v>569</v>
      </c>
      <c r="C133" s="34" t="s">
        <v>277</v>
      </c>
      <c r="D133" s="41" t="e">
        <v>#DIV/0!</v>
      </c>
      <c r="E133" s="21" t="e">
        <v>#DIV/0!</v>
      </c>
      <c r="F133" s="31" t="e">
        <v>#DIV/0!</v>
      </c>
      <c r="G133" s="31"/>
      <c r="H133" s="31" t="e">
        <v>#DIV/0!</v>
      </c>
      <c r="I133" s="30" t="e">
        <v>#DIV/0!</v>
      </c>
    </row>
    <row r="134" spans="1:9" ht="13.8" x14ac:dyDescent="0.3">
      <c r="A134" s="24" t="s">
        <v>51</v>
      </c>
      <c r="B134" s="34" t="s">
        <v>570</v>
      </c>
      <c r="C134" s="34" t="s">
        <v>279</v>
      </c>
      <c r="D134" s="33"/>
      <c r="F134" s="31"/>
      <c r="G134" s="31"/>
      <c r="H134" s="31"/>
      <c r="I134" s="30">
        <v>0</v>
      </c>
    </row>
    <row r="135" spans="1:9" ht="13.8" x14ac:dyDescent="0.3">
      <c r="A135" s="24" t="s">
        <v>52</v>
      </c>
      <c r="B135" s="34" t="s">
        <v>571</v>
      </c>
      <c r="C135" s="34" t="s">
        <v>324</v>
      </c>
      <c r="D135" s="33"/>
      <c r="F135" s="31"/>
      <c r="G135" s="31"/>
      <c r="H135" s="31">
        <v>1</v>
      </c>
      <c r="I135" s="30">
        <v>1</v>
      </c>
    </row>
    <row r="136" spans="1:9" ht="13.8" x14ac:dyDescent="0.3">
      <c r="A136" s="24"/>
      <c r="B136" s="34"/>
      <c r="C136" s="34" t="s">
        <v>325</v>
      </c>
      <c r="D136" s="33"/>
      <c r="F136" s="31"/>
      <c r="G136" s="31"/>
      <c r="H136" s="31"/>
      <c r="I136" s="30"/>
    </row>
    <row r="137" spans="1:9" ht="13.8" x14ac:dyDescent="0.3">
      <c r="A137" s="24" t="s">
        <v>53</v>
      </c>
      <c r="B137" s="34" t="s">
        <v>572</v>
      </c>
      <c r="C137" s="34" t="s">
        <v>281</v>
      </c>
      <c r="D137" s="41">
        <v>21.78</v>
      </c>
      <c r="E137" s="41">
        <v>371.96</v>
      </c>
      <c r="F137" s="41">
        <v>8089.69</v>
      </c>
      <c r="G137" s="31"/>
      <c r="H137" s="31">
        <v>0</v>
      </c>
      <c r="I137" s="30">
        <v>8089.69</v>
      </c>
    </row>
    <row r="138" spans="1:9" ht="13.8" x14ac:dyDescent="0.3">
      <c r="A138" s="24" t="s">
        <v>54</v>
      </c>
      <c r="B138" s="34" t="s">
        <v>573</v>
      </c>
      <c r="C138" s="34" t="s">
        <v>282</v>
      </c>
      <c r="D138" s="41">
        <v>12.74</v>
      </c>
      <c r="E138" s="21">
        <v>514.9</v>
      </c>
      <c r="F138" s="31">
        <v>6559.826</v>
      </c>
      <c r="G138" s="31"/>
      <c r="H138" s="31">
        <v>0</v>
      </c>
      <c r="I138" s="30">
        <v>6559.826</v>
      </c>
    </row>
    <row r="139" spans="1:9" ht="13.8" x14ac:dyDescent="0.3">
      <c r="A139" s="24" t="s">
        <v>55</v>
      </c>
      <c r="B139" s="34" t="s">
        <v>574</v>
      </c>
      <c r="C139" s="34" t="s">
        <v>326</v>
      </c>
      <c r="D139" s="41">
        <v>3894.69</v>
      </c>
      <c r="E139" s="21">
        <v>0.36</v>
      </c>
      <c r="F139" s="31">
        <v>1402.0883999999999</v>
      </c>
      <c r="G139" s="31"/>
      <c r="H139" s="31">
        <v>11.404868940885331</v>
      </c>
      <c r="I139" s="30">
        <v>1413.4932689408852</v>
      </c>
    </row>
    <row r="140" spans="1:9" ht="13.8" x14ac:dyDescent="0.3">
      <c r="A140" s="24"/>
      <c r="B140" s="34"/>
      <c r="C140" s="34" t="s">
        <v>378</v>
      </c>
      <c r="D140" s="41"/>
      <c r="F140" s="31"/>
      <c r="G140" s="31"/>
      <c r="H140" s="31"/>
      <c r="I140" s="30">
        <f>I139</f>
        <v>1413.4932689408852</v>
      </c>
    </row>
    <row r="141" spans="1:9" ht="13.8" x14ac:dyDescent="0.3">
      <c r="A141" s="24" t="s">
        <v>56</v>
      </c>
      <c r="B141" s="34" t="s">
        <v>575</v>
      </c>
      <c r="C141" s="34" t="s">
        <v>285</v>
      </c>
      <c r="D141" s="41">
        <v>21</v>
      </c>
      <c r="E141" s="21">
        <v>43</v>
      </c>
      <c r="F141" s="31">
        <v>903</v>
      </c>
      <c r="G141" s="31"/>
      <c r="H141" s="31">
        <v>0</v>
      </c>
      <c r="I141" s="30">
        <v>903</v>
      </c>
    </row>
    <row r="142" spans="1:9" ht="13.8" x14ac:dyDescent="0.3">
      <c r="A142" s="24" t="s">
        <v>57</v>
      </c>
      <c r="B142" s="34" t="s">
        <v>576</v>
      </c>
      <c r="C142" s="34" t="s">
        <v>287</v>
      </c>
      <c r="D142" s="33"/>
      <c r="F142" s="31">
        <v>1384.8167837441015</v>
      </c>
      <c r="G142" s="31"/>
      <c r="H142" s="31">
        <v>11.39505704751687</v>
      </c>
      <c r="I142" s="30">
        <v>1396.2118407916182</v>
      </c>
    </row>
    <row r="143" spans="1:9" ht="13.8" x14ac:dyDescent="0.3">
      <c r="A143" s="24" t="s">
        <v>58</v>
      </c>
      <c r="B143" s="34" t="s">
        <v>577</v>
      </c>
      <c r="C143" s="34" t="s">
        <v>289</v>
      </c>
      <c r="D143" s="33"/>
      <c r="F143" s="31">
        <v>1134.4952230548809</v>
      </c>
      <c r="G143" s="31"/>
      <c r="H143" s="31"/>
      <c r="I143" s="30">
        <v>1134.4952230548809</v>
      </c>
    </row>
    <row r="144" spans="1:9" ht="13.8" x14ac:dyDescent="0.3">
      <c r="A144" s="24" t="s">
        <v>59</v>
      </c>
      <c r="B144" s="34" t="s">
        <v>578</v>
      </c>
      <c r="C144" s="34" t="s">
        <v>291</v>
      </c>
      <c r="D144" s="33"/>
      <c r="F144" s="31">
        <v>3653.5658114791609</v>
      </c>
      <c r="G144" s="31"/>
      <c r="H144" s="31"/>
      <c r="I144" s="30">
        <v>3653.5658114791609</v>
      </c>
    </row>
    <row r="145" spans="1:9" ht="13.8" x14ac:dyDescent="0.3">
      <c r="A145" s="24" t="s">
        <v>60</v>
      </c>
      <c r="B145" s="34" t="s">
        <v>579</v>
      </c>
      <c r="C145" s="34" t="s">
        <v>332</v>
      </c>
      <c r="D145" s="33"/>
      <c r="F145" s="31">
        <v>3395.9804545847883</v>
      </c>
      <c r="G145" s="31"/>
      <c r="H145" s="31"/>
      <c r="I145" s="30">
        <v>3395.9804545847883</v>
      </c>
    </row>
    <row r="146" spans="1:9" ht="13.8" x14ac:dyDescent="0.3">
      <c r="A146" s="24"/>
      <c r="B146" s="34"/>
      <c r="C146" s="34" t="s">
        <v>333</v>
      </c>
      <c r="D146" s="33"/>
      <c r="F146" s="31"/>
      <c r="G146" s="31"/>
      <c r="H146" s="31"/>
      <c r="I146" s="30">
        <f>I145</f>
        <v>3395.9804545847883</v>
      </c>
    </row>
    <row r="147" spans="1:9" ht="13.8" x14ac:dyDescent="0.3">
      <c r="A147" s="24" t="s">
        <v>61</v>
      </c>
      <c r="B147" s="34" t="s">
        <v>580</v>
      </c>
      <c r="C147" s="34" t="s">
        <v>294</v>
      </c>
      <c r="D147" s="41">
        <v>58.71</v>
      </c>
      <c r="E147" s="41">
        <v>17.52</v>
      </c>
      <c r="F147" s="41">
        <v>1030.99</v>
      </c>
      <c r="G147" s="31"/>
      <c r="H147" s="31"/>
      <c r="I147" s="30">
        <v>1030.99</v>
      </c>
    </row>
    <row r="148" spans="1:9" ht="13.8" x14ac:dyDescent="0.3">
      <c r="A148" s="24"/>
      <c r="B148" s="32" t="s">
        <v>581</v>
      </c>
      <c r="C148" s="32" t="s">
        <v>295</v>
      </c>
      <c r="D148" s="33">
        <v>34966</v>
      </c>
      <c r="E148" s="21">
        <v>0</v>
      </c>
      <c r="F148" s="31">
        <v>16699.411735235317</v>
      </c>
      <c r="G148" s="31"/>
      <c r="H148" s="31">
        <v>0</v>
      </c>
      <c r="I148" s="30">
        <v>16699.411735235317</v>
      </c>
    </row>
    <row r="149" spans="1:9" ht="13.8" x14ac:dyDescent="0.3">
      <c r="A149" s="42" t="s">
        <v>582</v>
      </c>
      <c r="B149" s="32" t="s">
        <v>583</v>
      </c>
      <c r="C149" s="32" t="s">
        <v>296</v>
      </c>
      <c r="D149" s="33"/>
      <c r="F149" s="31">
        <v>91170.967112260318</v>
      </c>
      <c r="G149" s="31"/>
      <c r="H149" s="31"/>
      <c r="I149" s="30">
        <v>91170.967112260318</v>
      </c>
    </row>
    <row r="150" spans="1:9" ht="13.8" x14ac:dyDescent="0.3">
      <c r="A150" s="24" t="s">
        <v>62</v>
      </c>
      <c r="B150" s="34" t="s">
        <v>63</v>
      </c>
      <c r="C150" s="34"/>
      <c r="D150" s="33"/>
      <c r="F150" s="31">
        <v>19338.581262011729</v>
      </c>
      <c r="G150" s="31"/>
      <c r="H150" s="31"/>
      <c r="I150" s="30">
        <v>19338.581262011729</v>
      </c>
    </row>
    <row r="151" spans="1:9" ht="13.8" x14ac:dyDescent="0.3">
      <c r="A151" s="24" t="s">
        <v>64</v>
      </c>
      <c r="B151" s="40" t="s">
        <v>584</v>
      </c>
      <c r="C151" s="40" t="s">
        <v>593</v>
      </c>
      <c r="D151" s="33"/>
      <c r="F151" s="31">
        <v>37656.022534297852</v>
      </c>
      <c r="G151" s="31"/>
      <c r="H151" s="31"/>
      <c r="I151" s="30">
        <v>37656.022534297852</v>
      </c>
    </row>
    <row r="152" spans="1:9" ht="13.8" x14ac:dyDescent="0.3">
      <c r="A152" s="24" t="s">
        <v>65</v>
      </c>
      <c r="B152" s="34" t="s">
        <v>585</v>
      </c>
      <c r="C152" s="34" t="s">
        <v>298</v>
      </c>
      <c r="D152" s="33"/>
      <c r="F152" s="31">
        <v>13229.129753337626</v>
      </c>
      <c r="G152" s="31"/>
      <c r="H152" s="31"/>
      <c r="I152" s="30">
        <v>13229.129753337626</v>
      </c>
    </row>
    <row r="153" spans="1:9" ht="24" x14ac:dyDescent="0.3">
      <c r="A153" s="24" t="s">
        <v>66</v>
      </c>
      <c r="B153" s="40" t="s">
        <v>586</v>
      </c>
      <c r="C153" s="40" t="s">
        <v>594</v>
      </c>
      <c r="D153" s="33"/>
      <c r="F153" s="31">
        <v>107936.84643044125</v>
      </c>
      <c r="G153" s="31"/>
      <c r="H153" s="31"/>
      <c r="I153" s="30">
        <v>107936.84643044125</v>
      </c>
    </row>
    <row r="154" spans="1:9" ht="14.4" thickBot="1" x14ac:dyDescent="0.35">
      <c r="A154" s="43" t="s">
        <v>67</v>
      </c>
      <c r="B154" s="44" t="s">
        <v>587</v>
      </c>
      <c r="C154" s="44" t="s">
        <v>595</v>
      </c>
      <c r="D154" s="45"/>
      <c r="E154" s="46"/>
      <c r="F154" s="47"/>
      <c r="G154" s="47"/>
      <c r="H154" s="47"/>
      <c r="I154" s="48" t="e">
        <v>#N/A</v>
      </c>
    </row>
    <row r="155" spans="1:9" ht="13.8" thickBot="1" x14ac:dyDescent="0.3">
      <c r="A155" s="49" t="s">
        <v>68</v>
      </c>
      <c r="B155" s="49" t="s">
        <v>69</v>
      </c>
      <c r="I155" s="48">
        <v>1400</v>
      </c>
    </row>
    <row r="156" spans="1:9" x14ac:dyDescent="0.25">
      <c r="A156" s="49" t="s">
        <v>588</v>
      </c>
      <c r="I156" s="22">
        <v>5819.8756021572835</v>
      </c>
    </row>
    <row r="157" spans="1:9" x14ac:dyDescent="0.25">
      <c r="A157" s="49" t="s">
        <v>589</v>
      </c>
      <c r="F157" s="20">
        <v>1098.1590379009554</v>
      </c>
      <c r="I157" s="20">
        <v>1098.1590379009554</v>
      </c>
    </row>
    <row r="158" spans="1:9" x14ac:dyDescent="0.25">
      <c r="A158" s="49" t="s">
        <v>590</v>
      </c>
      <c r="B158" s="49" t="s">
        <v>591</v>
      </c>
      <c r="I158" s="22">
        <v>11293.859307604267</v>
      </c>
    </row>
  </sheetData>
  <mergeCells count="12">
    <mergeCell ref="G3:G5"/>
    <mergeCell ref="H3:H5"/>
    <mergeCell ref="I3:I5"/>
    <mergeCell ref="A1:B1"/>
    <mergeCell ref="A2:A5"/>
    <mergeCell ref="B2:B5"/>
    <mergeCell ref="D2:I2"/>
    <mergeCell ref="D4:D5"/>
    <mergeCell ref="E4:E5"/>
    <mergeCell ref="F4:F5"/>
    <mergeCell ref="C2:C5"/>
    <mergeCell ref="D3:F3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PBS</vt:lpstr>
      <vt:lpstr>Feuil2</vt:lpstr>
      <vt:lpstr>Feuil1</vt:lpstr>
      <vt:lpstr>PBS!Impression_des_titres</vt:lpstr>
      <vt:lpstr>PBS</vt:lpstr>
    </vt:vector>
  </TitlesOfParts>
  <Company>SPW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Deltenre</dc:creator>
  <cp:lastModifiedBy>DELFOSSE Camille</cp:lastModifiedBy>
  <cp:lastPrinted>2017-09-08T08:32:53Z</cp:lastPrinted>
  <dcterms:created xsi:type="dcterms:W3CDTF">2017-09-07T14:00:50Z</dcterms:created>
  <dcterms:modified xsi:type="dcterms:W3CDTF">2024-03-06T09:56:34Z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7a477d1-147d-4e34-b5e3-7b26d2f44870_Enabled">
    <vt:lpwstr>true</vt:lpwstr>
  </property>
  <property fmtid="{D5CDD505-2E9C-101B-9397-08002B2CF9AE}" pid="3" name="MSIP_Label_97a477d1-147d-4e34-b5e3-7b26d2f44870_SetDate">
    <vt:lpwstr>2021-05-04T06:52:26Z</vt:lpwstr>
  </property>
  <property fmtid="{D5CDD505-2E9C-101B-9397-08002B2CF9AE}" pid="4" name="MSIP_Label_97a477d1-147d-4e34-b5e3-7b26d2f44870_Method">
    <vt:lpwstr>Standard</vt:lpwstr>
  </property>
  <property fmtid="{D5CDD505-2E9C-101B-9397-08002B2CF9AE}" pid="5" name="MSIP_Label_97a477d1-147d-4e34-b5e3-7b26d2f44870_Name">
    <vt:lpwstr>97a477d1-147d-4e34-b5e3-7b26d2f44870</vt:lpwstr>
  </property>
  <property fmtid="{D5CDD505-2E9C-101B-9397-08002B2CF9AE}" pid="6" name="MSIP_Label_97a477d1-147d-4e34-b5e3-7b26d2f44870_SiteId">
    <vt:lpwstr>1f816a84-7aa6-4a56-b22a-7b3452fa8681</vt:lpwstr>
  </property>
  <property fmtid="{D5CDD505-2E9C-101B-9397-08002B2CF9AE}" pid="7" name="MSIP_Label_97a477d1-147d-4e34-b5e3-7b26d2f44870_ActionId">
    <vt:lpwstr>9a171b81-3780-4ba3-9c5f-c8b48621d1ae</vt:lpwstr>
  </property>
  <property fmtid="{D5CDD505-2E9C-101B-9397-08002B2CF9AE}" pid="8" name="MSIP_Label_97a477d1-147d-4e34-b5e3-7b26d2f44870_ContentBits">
    <vt:lpwstr>0</vt:lpwstr>
  </property>
</Properties>
</file>